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4000" windowHeight="9690"/>
  </bookViews>
  <sheets>
    <sheet name="目录" sheetId="43" r:id="rId1"/>
    <sheet name="表头" sheetId="47" state="hidden" r:id="rId2"/>
    <sheet name="1-1 2026年嵩明县一般公共预算收入情况表" sheetId="2" r:id="rId3"/>
    <sheet name="1-2 2026年嵩明县一般公共预算支出情况表" sheetId="3" r:id="rId4"/>
    <sheet name="1-3 2026年县级一般公共预算收入情况表" sheetId="4" r:id="rId5"/>
    <sheet name="1-4 2026年嵩明县县级一般公共预算支出情况表" sheetId="5" r:id="rId6"/>
    <sheet name="1-5 县本级一般公共预算收入情况表" sheetId="6" r:id="rId7"/>
    <sheet name="1-6 2026年县本级一般公共预算支出情况表" sheetId="7" r:id="rId8"/>
    <sheet name="1-7 2026年嵩明县本级一般公共预算政府预算经济分类表" sheetId="8" r:id="rId9"/>
    <sheet name="1-8 2026年嵩明县本级一般公共预算对下转移支付" sheetId="9" r:id="rId10"/>
    <sheet name="1-9 2026年嵩明县分地区税收返还和转移支付预算表" sheetId="10" r:id="rId11"/>
    <sheet name="1-10 2026年嵩明县“三公”经费预算财政拨款情况统计" sheetId="11" r:id="rId12"/>
    <sheet name="2-1 2026年嵩明县政府性基金预算收入情况表" sheetId="12" r:id="rId13"/>
    <sheet name="2-2 2026年嵩明县政府性基金预算支出情况表" sheetId="13" r:id="rId14"/>
    <sheet name="2-3 2026年嵩明县县级政府性基金预算收入情况表" sheetId="14" r:id="rId15"/>
    <sheet name="2-4 2026年嵩明县县级政府性基金预算支出情况表" sheetId="15" r:id="rId16"/>
    <sheet name="2-5 2026年嵩明县县本级政府性基金预算收入情况表" sheetId="44" r:id="rId17"/>
    <sheet name="2-6 2026年嵩明县县本级政府性基金预算支出情况表" sheetId="16" r:id="rId18"/>
    <sheet name="2-7县本级政府性基金支出对下转移支付" sheetId="18" r:id="rId19"/>
    <sheet name="3-1 2026年嵩明县国有资本经营收入预算情况表" sheetId="19" r:id="rId20"/>
    <sheet name="3-2 2026年嵩明县国有资本经营支出预算情况表" sheetId="20" r:id="rId21"/>
    <sheet name="3-3 2026年嵩明县县级国有资本经营收入预算情况表" sheetId="21" r:id="rId22"/>
    <sheet name="3-42026年嵩明县本级国有资本经营支出预算情况表" sheetId="22" r:id="rId23"/>
    <sheet name="3-5 2026年县本级国有资本经营收入预算情况表" sheetId="23" r:id="rId24"/>
    <sheet name="3-62026年县本级国有资本经营支出预算情况表" sheetId="24" r:id="rId25"/>
    <sheet name="3-7 2026年县本级国有资本经营预算转移支付表" sheetId="25" r:id="rId26"/>
    <sheet name="3-8 2026年县本级国有资本经营预算转移支付表（分项目）" sheetId="26" r:id="rId27"/>
    <sheet name="4-1 2026年嵩明县社会保险基金收入预算情况表" sheetId="27" r:id="rId28"/>
    <sheet name="4-2 2026年嵩明县社会保险基金支出预算情况表" sheetId="28" r:id="rId29"/>
    <sheet name="4-3 2026年嵩明县级社会保险基金收入预算情况表" sheetId="29" r:id="rId30"/>
    <sheet name="4-4 2026年嵩明县县级社会保险基金支出预算情况表" sheetId="30" r:id="rId31"/>
    <sheet name="4-5 2026年嵩明县县本级社会保险基金收入预算情况表 " sheetId="31" r:id="rId32"/>
    <sheet name="4-6 2026年嵩明县县本级社会保险基金支出预算情况表" sheetId="32" r:id="rId33"/>
    <sheet name="5-1  2025年嵩明地方政府债务限额及余额预算情况表" sheetId="33" r:id="rId34"/>
    <sheet name="5-2  2025年嵩明县地方政府一般债务余额情况表" sheetId="34" r:id="rId35"/>
    <sheet name="5-3  2025年昆明市本级地方政府一般债务余额情况表" sheetId="35" r:id="rId36"/>
    <sheet name="5-4  2025年嵩明县县本级地方政府一般债务余额情况表" sheetId="45" r:id="rId37"/>
    <sheet name="5-5 2025年嵩明县地方政府专项债务余额情况表" sheetId="36" r:id="rId38"/>
    <sheet name="5-6  2025年嵩明县本级地方政府专项债务余额情况表" sheetId="37" r:id="rId39"/>
    <sheet name="5-7  2025年嵩明县本级地方政府专项债务余额情况表" sheetId="46" r:id="rId40"/>
    <sheet name="5-8  嵩明县地方政府债券发行及还本付息情况表" sheetId="38" r:id="rId41"/>
    <sheet name="5-9  2026年嵩明县政府专项债务限额和余额情况表" sheetId="39" r:id="rId42"/>
    <sheet name="5-10  2026年嵩明县年初新增地方政府债券资金安排表" sheetId="40" r:id="rId43"/>
    <sheet name="6-1   2026年嵩明县重大政策和重点项目绩效目标表" sheetId="41" r:id="rId44"/>
    <sheet name="6-2  重点工作情况解释说明汇总表" sheetId="42" r:id="rId45"/>
  </sheets>
  <externalReferences>
    <externalReference r:id="rId46"/>
    <externalReference r:id="rId47"/>
    <externalReference r:id="rId48"/>
    <externalReference r:id="rId49"/>
  </externalReferences>
  <definedNames>
    <definedName name="_xlnm._FilterDatabase" localSheetId="7" hidden="1">'1-6 2026年县本级一般公共预算支出情况表'!$A$1:$D$1356</definedName>
    <definedName name="_xlnm._FilterDatabase" localSheetId="43" hidden="1">'6-1   2026年嵩明县重大政策和重点项目绩效目标表'!$A$3:$K$4</definedName>
    <definedName name="_xlnm._FilterDatabase" localSheetId="3" hidden="1">'1-2 2026年嵩明县一般公共预算支出情况表'!$A$3:$E$47</definedName>
    <definedName name="_xlnm._FilterDatabase" localSheetId="8" hidden="1">'1-7 2026年嵩明县本级一般公共预算政府预算经济分类表'!$A$3:$B$32</definedName>
    <definedName name="_xlnm._FilterDatabase" localSheetId="9" hidden="1">'1-8 2026年嵩明县本级一般公共预算对下转移支付'!$A$3:$E$4</definedName>
    <definedName name="_xlnm._FilterDatabase" localSheetId="12" hidden="1">'2-1 2026年嵩明县政府性基金预算收入情况表'!$A$3:$D$30</definedName>
    <definedName name="_xlnm._FilterDatabase" localSheetId="13" hidden="1">'2-2 2026年嵩明县政府性基金预算支出情况表'!$A$3:$F$20</definedName>
    <definedName name="_xlnm._FilterDatabase" localSheetId="17" hidden="1">'2-6 2026年嵩明县县本级政府性基金预算支出情况表'!$A$3:$F$31</definedName>
    <definedName name="_xlnm._FilterDatabase" localSheetId="19" hidden="1">'3-1 2026年嵩明县国有资本经营收入预算情况表'!$A$3:$E$42</definedName>
    <definedName name="_xlnm._FilterDatabase" localSheetId="20" hidden="1">'3-2 2026年嵩明县国有资本经营支出预算情况表'!$A$3:$E$28</definedName>
    <definedName name="_xlnm._FilterDatabase" localSheetId="23" hidden="1">'3-5 2026年县本级国有资本经营收入预算情况表'!$A$3:$E$35</definedName>
    <definedName name="_xlnm._FilterDatabase" localSheetId="24" hidden="1">'3-62026年县本级国有资本经营支出预算情况表'!$A$3:$E$21</definedName>
    <definedName name="_xlnm._FilterDatabase" localSheetId="27" hidden="1">'4-1 2026年嵩明县社会保险基金收入预算情况表'!$A$3:$E$38</definedName>
    <definedName name="_xlnm._FilterDatabase" localSheetId="28" hidden="1">'4-2 2026年嵩明县社会保险基金支出预算情况表'!$A$3:$E$22</definedName>
    <definedName name="_xlnm._FilterDatabase" localSheetId="29" hidden="1">'4-3 2026年嵩明县级社会保险基金收入预算情况表'!$A$3:$E$38</definedName>
    <definedName name="_xlnm._FilterDatabase" localSheetId="30" hidden="1">'4-4 2026年嵩明县县级社会保险基金支出预算情况表'!$A$3:$F$23</definedName>
    <definedName name="_xlnm._FilterDatabase" localSheetId="31" hidden="1">'4-5 2026年嵩明县县本级社会保险基金收入预算情况表 '!$A$3:$E$39</definedName>
    <definedName name="_xlnm._FilterDatabase" localSheetId="32" hidden="1">'4-6 2026年嵩明县县本级社会保险基金支出预算情况表'!$A$3:$F$23</definedName>
    <definedName name="_lst_r_地方财政预算表2015年全省汇总_10_科目编码名称">[1]_ESList!$A$1:$A$27</definedName>
    <definedName name="_xlnm._FilterDatabase" localSheetId="2" hidden="1">'1-1 2026年嵩明县一般公共预算收入情况表'!$A$3:$E$46</definedName>
    <definedName name="_lst_r_地方财政预算表2015年全省汇总_10_科目编码名称" localSheetId="2">[3]_ESList!$A$1:$A$27</definedName>
    <definedName name="_xlnm.Print_Area" localSheetId="2">'1-1 2026年嵩明县一般公共预算收入情况表'!$A$1:$D$46</definedName>
    <definedName name="_xlnm.Print_Titles" localSheetId="2">'1-1 2026年嵩明县一般公共预算收入情况表'!$1:$3</definedName>
    <definedName name="专项收入年初预算数" localSheetId="2">#REF!</definedName>
    <definedName name="专项收入全年预计数" localSheetId="2">#REF!</definedName>
    <definedName name="_lst_r_地方财政预算表2015年全省汇总_10_科目编码名称" localSheetId="3">[3]_ESList!$A$1:$A$27</definedName>
    <definedName name="_xlnm.Print_Area" localSheetId="3">'1-2 2026年嵩明县一般公共预算支出情况表'!$A$1:$D$46</definedName>
    <definedName name="_xlnm.Print_Titles" localSheetId="3">'1-2 2026年嵩明县一般公共预算支出情况表'!$1:$3</definedName>
    <definedName name="专项收入年初预算数" localSheetId="3">#REF!</definedName>
    <definedName name="专项收入全年预计数" localSheetId="3">#REF!</definedName>
    <definedName name="_lst_r_地方财政预算表2015年全省汇总_10_科目编码名称" localSheetId="4">[3]_ESList!$A$1:$A$27</definedName>
    <definedName name="专项收入年初预算数" localSheetId="4">#REF!</definedName>
    <definedName name="专项收入全年预计数" localSheetId="4">#REF!</definedName>
    <definedName name="_lst_r_地方财政预算表2015年全省汇总_10_科目编码名称" localSheetId="5">[3]_ESList!$A$1:$A$27</definedName>
    <definedName name="专项收入年初预算数" localSheetId="5">#REF!</definedName>
    <definedName name="专项收入全年预计数" localSheetId="5">#REF!</definedName>
    <definedName name="_xlnm._FilterDatabase" localSheetId="6" hidden="1">'1-5 县本级一般公共预算收入情况表'!$A$3:$F$41</definedName>
    <definedName name="_lst_r_地方财政预算表2015年全省汇总_10_科目编码名称" localSheetId="6">[3]_ESList!$A$1:$A$27</definedName>
    <definedName name="_xlnm.Print_Area" localSheetId="6">'1-5 县本级一般公共预算收入情况表'!$B$1:$E$41</definedName>
    <definedName name="_xlnm.Print_Titles" localSheetId="6">'1-5 县本级一般公共预算收入情况表'!$1:$3</definedName>
    <definedName name="专项收入年初预算数" localSheetId="6">#REF!</definedName>
    <definedName name="专项收入全年预计数" localSheetId="6">#REF!</definedName>
    <definedName name="_lst_r_地方财政预算表2015年全省汇总_10_科目编码名称" localSheetId="7">[3]_ESList!$A$1:$A$27</definedName>
    <definedName name="_xlnm.Print_Area" localSheetId="7">'1-6 2026年县本级一般公共预算支出情况表'!$A$1:$D$1340</definedName>
    <definedName name="_xlnm.Print_Titles" localSheetId="7">'1-6 2026年县本级一般公共预算支出情况表'!$1:$3</definedName>
    <definedName name="专项收入年初预算数" localSheetId="7">#REF!</definedName>
    <definedName name="专项收入全年预计数" localSheetId="7">#REF!</definedName>
    <definedName name="_lst_r_地方财政预算表2015年全省汇总_10_科目编码名称" localSheetId="8">[3]_ESList!$A$1:$A$27</definedName>
    <definedName name="专项收入年初预算数" localSheetId="8">#REF!</definedName>
    <definedName name="专项收入全年预计数" localSheetId="8">#REF!</definedName>
    <definedName name="_xlnm.Print_Area" localSheetId="8">'1-7 2026年嵩明县本级一般公共预算政府预算经济分类表'!$A$1:$B$32</definedName>
    <definedName name="_xlnm.Print_Titles" localSheetId="8">'1-7 2026年嵩明县本级一般公共预算政府预算经济分类表'!$1:$3</definedName>
    <definedName name="_lst_r_地方财政预算表2015年全省汇总_10_科目编码名称" localSheetId="9">[3]_ESList!$A$1:$A$27</definedName>
    <definedName name="_xlnm.Print_Area" localSheetId="9">'1-8 2026年嵩明县本级一般公共预算对下转移支付'!$A$1:$C$4</definedName>
    <definedName name="_xlnm.Print_Titles" localSheetId="9">'1-8 2026年嵩明县本级一般公共预算对下转移支付'!$1:$3</definedName>
    <definedName name="专项收入年初预算数" localSheetId="9">#REF!</definedName>
    <definedName name="专项收入全年预计数" localSheetId="9">#REF!</definedName>
    <definedName name="_lst_r_地方财政预算表2015年全省汇总_10_科目编码名称" localSheetId="10">[3]_ESList!$A$1:$A$27</definedName>
    <definedName name="_xlnm.Print_Area" localSheetId="10">'1-9 2026年嵩明县分地区税收返还和转移支付预算表'!$A$1:$D$14</definedName>
    <definedName name="_xlnm.Print_Titles" localSheetId="10">'1-9 2026年嵩明县分地区税收返还和转移支付预算表'!$1:$3</definedName>
    <definedName name="专项收入年初预算数" localSheetId="10">#REF!</definedName>
    <definedName name="专项收入全年预计数" localSheetId="10">#REF!</definedName>
    <definedName name="_lst_r_地方财政预算表2015年全省汇总_10_科目编码名称" localSheetId="11">[3]_ESList!$A$1:$A$27</definedName>
    <definedName name="专项收入年初预算数" localSheetId="11">#REF!</definedName>
    <definedName name="专项收入全年预计数" localSheetId="11">#REF!</definedName>
    <definedName name="_lst_r_地方财政预算表2015年全省汇总_10_科目编码名称" localSheetId="12">[3]_ESList!$A$1:$A$27</definedName>
    <definedName name="_xlnm.Print_Area" localSheetId="12">'2-1 2026年嵩明县政府性基金预算收入情况表'!$A$1:$D$30</definedName>
    <definedName name="_xlnm.Print_Titles" localSheetId="12">'2-1 2026年嵩明县政府性基金预算收入情况表'!$1:$3</definedName>
    <definedName name="专项收入年初预算数" localSheetId="12">#REF!</definedName>
    <definedName name="专项收入全年预计数" localSheetId="12">#REF!</definedName>
    <definedName name="_lst_r_地方财政预算表2015年全省汇总_10_科目编码名称" localSheetId="13">[3]_ESList!$A$1:$A$27</definedName>
    <definedName name="_xlnm.Print_Area" localSheetId="13">'2-2 2026年嵩明县政府性基金预算支出情况表'!$A$1:$D$20</definedName>
    <definedName name="_xlnm.Print_Titles" localSheetId="13">'2-2 2026年嵩明县政府性基金预算支出情况表'!$1:$3</definedName>
    <definedName name="专项收入年初预算数" localSheetId="13">#REF!</definedName>
    <definedName name="专项收入全年预计数" localSheetId="13">#REF!</definedName>
    <definedName name="_lst_r_地方财政预算表2015年全省汇总_10_科目编码名称" localSheetId="14">[3]_ESList!$A$1:$A$27</definedName>
    <definedName name="专项收入年初预算数" localSheetId="14">#REF!</definedName>
    <definedName name="专项收入全年预计数" localSheetId="14">#REF!</definedName>
    <definedName name="_lst_r_地方财政预算表2015年全省汇总_10_科目编码名称" localSheetId="15">[3]_ESList!$A$1:$A$27</definedName>
    <definedName name="专项收入年初预算数" localSheetId="15">#REF!</definedName>
    <definedName name="专项收入全年预计数" localSheetId="15">#REF!</definedName>
    <definedName name="_lst_r_地方财政预算表2015年全省汇总_10_科目编码名称" localSheetId="17">[3]_ESList!$A$1:$A$27</definedName>
    <definedName name="_xlnm.Print_Area" localSheetId="17">'2-6 2026年嵩明县县本级政府性基金预算支出情况表'!$B$1:$E$31</definedName>
    <definedName name="_xlnm.Print_Titles" localSheetId="17">'2-6 2026年嵩明县县本级政府性基金预算支出情况表'!$1:$3</definedName>
    <definedName name="专项收入年初预算数" localSheetId="17">#REF!</definedName>
    <definedName name="专项收入全年预计数" localSheetId="17">#REF!</definedName>
    <definedName name="_xlnm._FilterDatabase" localSheetId="18" hidden="1">'2-7县本级政府性基金支出对下转移支付'!$A$3:$E$18</definedName>
    <definedName name="_lst_r_地方财政预算表2015年全省汇总_10_科目编码名称" localSheetId="18">[3]_ESList!$A$1:$A$27</definedName>
    <definedName name="_xlnm.Print_Area" localSheetId="18">'2-7县本级政府性基金支出对下转移支付'!$A$1:$D$15</definedName>
    <definedName name="_xlnm.Print_Titles" localSheetId="18">'2-7县本级政府性基金支出对下转移支付'!$1:$3</definedName>
    <definedName name="专项收入年初预算数" localSheetId="18">#REF!</definedName>
    <definedName name="专项收入全年预计数" localSheetId="18">#REF!</definedName>
    <definedName name="_lst_r_地方财政预算表2015年全省汇总_10_科目编码名称" localSheetId="19">[3]_ESList!$A$1:$A$27</definedName>
    <definedName name="专项收入年初预算数" localSheetId="19">#REF!</definedName>
    <definedName name="专项收入全年预计数" localSheetId="19">#REF!</definedName>
    <definedName name="_xlnm.Print_Area" localSheetId="19">'3-1 2026年嵩明县国有资本经营收入预算情况表'!$A$1:$D$42</definedName>
    <definedName name="_xlnm.Print_Titles" localSheetId="19">'3-1 2026年嵩明县国有资本经营收入预算情况表'!$1:$3</definedName>
    <definedName name="_lst_r_地方财政预算表2015年全省汇总_10_科目编码名称" localSheetId="20">[3]_ESList!$A$1:$A$27</definedName>
    <definedName name="专项收入年初预算数" localSheetId="20">#REF!</definedName>
    <definedName name="专项收入全年预计数" localSheetId="20">#REF!</definedName>
    <definedName name="_xlnm.Print_Area" localSheetId="20">'3-2 2026年嵩明县国有资本经营支出预算情况表'!$A$1:$D$28</definedName>
    <definedName name="_xlnm.Print_Titles" localSheetId="20">'3-2 2026年嵩明县国有资本经营支出预算情况表'!$1:$3</definedName>
    <definedName name="_lst_r_地方财政预算表2015年全省汇总_10_科目编码名称" localSheetId="21">[3]_ESList!$A$1:$A$27</definedName>
    <definedName name="专项收入年初预算数" localSheetId="21">#REF!</definedName>
    <definedName name="专项收入全年预计数" localSheetId="21">#REF!</definedName>
    <definedName name="_lst_r_地方财政预算表2015年全省汇总_10_科目编码名称" localSheetId="22">[3]_ESList!$A$1:$A$27</definedName>
    <definedName name="专项收入年初预算数" localSheetId="22">#REF!</definedName>
    <definedName name="专项收入全年预计数" localSheetId="22">#REF!</definedName>
    <definedName name="_lst_r_地方财政预算表2015年全省汇总_10_科目编码名称" localSheetId="23">[3]_ESList!$A$1:$A$27</definedName>
    <definedName name="专项收入年初预算数" localSheetId="23">#REF!</definedName>
    <definedName name="专项收入全年预计数" localSheetId="23">#REF!</definedName>
    <definedName name="_xlnm.Print_Area" localSheetId="23">'3-5 2026年县本级国有资本经营收入预算情况表'!$A$1:$D$35</definedName>
    <definedName name="_xlnm.Print_Titles" localSheetId="23">'3-5 2026年县本级国有资本经营收入预算情况表'!$1:$3</definedName>
    <definedName name="_lst_r_地方财政预算表2015年全省汇总_10_科目编码名称" localSheetId="24">[3]_ESList!$A$1:$A$27</definedName>
    <definedName name="专项收入年初预算数" localSheetId="24">#REF!</definedName>
    <definedName name="专项收入全年预计数" localSheetId="24">#REF!</definedName>
    <definedName name="_xlnm.Print_Area" localSheetId="24">'3-62026年县本级国有资本经营支出预算情况表'!$A$1:$D$21</definedName>
    <definedName name="_lst_r_地方财政预算表2015年全省汇总_10_科目编码名称" localSheetId="25">[3]_ESList!$A$1:$A$27</definedName>
    <definedName name="专项收入年初预算数" localSheetId="25">#REF!</definedName>
    <definedName name="专项收入全年预计数" localSheetId="25">#REF!</definedName>
    <definedName name="_lst_r_地方财政预算表2015年全省汇总_10_科目编码名称" localSheetId="26">[3]_ESList!$A$1:$A$27</definedName>
    <definedName name="专项收入年初预算数" localSheetId="26">#REF!</definedName>
    <definedName name="专项收入全年预计数" localSheetId="26">#REF!</definedName>
    <definedName name="_lst_r_地方财政预算表2015年全省汇总_10_科目编码名称" localSheetId="27">[2]_ESList!$A$1:$A$27</definedName>
    <definedName name="专项收入年初预算数" localSheetId="27">#REF!</definedName>
    <definedName name="专项收入全年预计数" localSheetId="27">#REF!</definedName>
    <definedName name="_xlnm.Print_Area" localSheetId="27">'4-1 2026年嵩明县社会保险基金收入预算情况表'!$A$1:$D$38</definedName>
    <definedName name="_xlnm.Print_Titles" localSheetId="27">'4-1 2026年嵩明县社会保险基金收入预算情况表'!$1:$3</definedName>
    <definedName name="_lst_r_地方财政预算表2015年全省汇总_10_科目编码名称" localSheetId="28">[2]_ESList!$A$1:$A$27</definedName>
    <definedName name="专项收入年初预算数" localSheetId="28">#REF!</definedName>
    <definedName name="专项收入全年预计数" localSheetId="28">#REF!</definedName>
    <definedName name="_xlnm.Print_Area" localSheetId="28">'4-2 2026年嵩明县社会保险基金支出预算情况表'!$A$1:$D$22</definedName>
    <definedName name="_lst_r_地方财政预算表2015年全省汇总_10_科目编码名称" localSheetId="29">[2]_ESList!$A$1:$A$27</definedName>
    <definedName name="专项收入年初预算数" localSheetId="29">#REF!</definedName>
    <definedName name="专项收入全年预计数" localSheetId="29">#REF!</definedName>
    <definedName name="_xlnm.Print_Area" localSheetId="29">'4-3 2026年嵩明县级社会保险基金收入预算情况表'!$A$1:$D$38</definedName>
    <definedName name="_xlnm.Print_Titles" localSheetId="29">'4-3 2026年嵩明县级社会保险基金收入预算情况表'!$1:$3</definedName>
    <definedName name="_lst_r_地方财政预算表2015年全省汇总_10_科目编码名称" localSheetId="30">[2]_ESList!$A$1:$A$27</definedName>
    <definedName name="专项收入年初预算数" localSheetId="30">#REF!</definedName>
    <definedName name="专项收入全年预计数" localSheetId="30">#REF!</definedName>
    <definedName name="_xlnm.Print_Area" localSheetId="30">'4-4 2026年嵩明县县级社会保险基金支出预算情况表'!$A$1:$D$22</definedName>
    <definedName name="_lst_r_地方财政预算表2015年全省汇总_10_科目编码名称" localSheetId="31">[2]_ESList!$A$1:$A$27</definedName>
    <definedName name="专项收入年初预算数" localSheetId="31">#REF!</definedName>
    <definedName name="专项收入全年预计数" localSheetId="31">#REF!</definedName>
    <definedName name="_xlnm.Print_Area" localSheetId="31">'4-5 2026年嵩明县县本级社会保险基金收入预算情况表 '!$A$1:$D$38</definedName>
    <definedName name="_xlnm.Print_Titles" localSheetId="31">'4-5 2026年嵩明县县本级社会保险基金收入预算情况表 '!$1:$3</definedName>
    <definedName name="_lst_r_地方财政预算表2015年全省汇总_10_科目编码名称" localSheetId="32">[2]_ESList!$A$1:$A$27</definedName>
    <definedName name="专项收入年初预算数" localSheetId="32">#REF!</definedName>
    <definedName name="专项收入全年预计数" localSheetId="32">#REF!</definedName>
    <definedName name="_xlnm.Print_Area" localSheetId="32">'4-6 2026年嵩明县县本级社会保险基金支出预算情况表'!$A$1:$D$22</definedName>
    <definedName name="专项收入年初预算数" localSheetId="33">#REF!</definedName>
    <definedName name="专项收入全年预计数" localSheetId="33">#REF!</definedName>
    <definedName name="专项收入年初预算数" localSheetId="34">#REF!</definedName>
    <definedName name="专项收入全年预计数" localSheetId="34">#REF!</definedName>
    <definedName name="专项收入年初预算数" localSheetId="35">#REF!</definedName>
    <definedName name="专项收入全年预计数" localSheetId="35">#REF!</definedName>
    <definedName name="专项收入年初预算数" localSheetId="37">#REF!</definedName>
    <definedName name="专项收入全年预计数" localSheetId="37">#REF!</definedName>
    <definedName name="专项收入年初预算数" localSheetId="38">#REF!</definedName>
    <definedName name="专项收入全年预计数" localSheetId="38">#REF!</definedName>
    <definedName name="专项收入年初预算数" localSheetId="40">#REF!</definedName>
    <definedName name="专项收入全年预计数" localSheetId="40">#REF!</definedName>
    <definedName name="专项收入年初预算数" localSheetId="41">#REF!</definedName>
    <definedName name="专项收入全年预计数" localSheetId="41">#REF!</definedName>
    <definedName name="专项收入年初预算数" localSheetId="42">#REF!</definedName>
    <definedName name="专项收入全年预计数" localSheetId="4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<sst xmlns="http://schemas.openxmlformats.org/spreadsheetml/2006/main" count="3367" uniqueCount="2202">
  <si>
    <t>目录</t>
  </si>
  <si>
    <t>1-1  2026年嵩明县一般公共预算收入情况表</t>
  </si>
  <si>
    <t>1-2  2026年嵩明县一般公共预算支出情况表</t>
  </si>
  <si>
    <t>1-3  2026年县级一般公共预算收入情况表</t>
  </si>
  <si>
    <t>1-4  2026年嵩明县县级一般公共预算支出情况表</t>
  </si>
  <si>
    <t>1-5  2026年县本级一般公共预算收入情况表</t>
  </si>
  <si>
    <t>1-6  2026年县本级一般公共预算支出情况表</t>
  </si>
  <si>
    <t>1-7  2026年嵩明县县本级一般公共预算政府预算经济分类表（基本支出）</t>
  </si>
  <si>
    <t>1-8  2026年嵩明县县本级一般公共预算支出表(县）对下转移支付项目)</t>
  </si>
  <si>
    <t>1-9  2026年嵩明县分地区税收返还和转移支付预算表</t>
  </si>
  <si>
    <t>1-10  2026年嵩明县县本级“三公”经费预算财政拨款情况统计表</t>
  </si>
  <si>
    <t>2-1 2026年嵩明县政府性基金预算收入情况表</t>
  </si>
  <si>
    <t>2-2 2026年嵩明县政府性基金预算支出情况表</t>
  </si>
  <si>
    <t>2-3 2026年嵩明县县级政府性基金预算收入情况表</t>
  </si>
  <si>
    <t>2-4 2026年嵩明县县级政府性基金预算支出情况表</t>
  </si>
  <si>
    <t>2-5 2026年嵩明县县本级政府性基金预算收入情况表</t>
  </si>
  <si>
    <t>2-6 2026年嵩明县县本级政府性基金预算支出情况表（公开到项级）</t>
  </si>
  <si>
    <t>2-7 2026年嵩明县县本级政府性基金支出表(县）对下转移支付)</t>
  </si>
  <si>
    <t>3-1  2026年嵩明县国有资本经营收入预算情况表</t>
  </si>
  <si>
    <t>3-2  2026年嵩明县国有资本经营支出预算情况表</t>
  </si>
  <si>
    <t xml:space="preserve"> </t>
  </si>
  <si>
    <t>3-3  2026年嵩明县县级国有资本经营收入预算情况表</t>
  </si>
  <si>
    <t>3-4  2026年嵩明县县本级国有资本经营支出预算情况表</t>
  </si>
  <si>
    <t>3-5  2026年县本级国有资本经营收入预算情况表</t>
  </si>
  <si>
    <t>3-6  2026年县本级国有资本经营支出预算情况表</t>
  </si>
  <si>
    <t>3-7  2026年嵩明县县本级国有资本经营预算转移支付表（分地区）</t>
  </si>
  <si>
    <t>3-8  2026年嵩明县本级国有资本经营预算转移支付表（分项目）</t>
  </si>
  <si>
    <t>4-1  2026年嵩明县社会保险基金收入预算情况表</t>
  </si>
  <si>
    <t>4-2  2026年嵩明县社会保险基金支出预算情况表</t>
  </si>
  <si>
    <t>4-3  2026年嵩明县县级社会保险基金收入预算情况表</t>
  </si>
  <si>
    <t>4-4  2026年嵩明县县级社会保险基金支出预算情况表</t>
  </si>
  <si>
    <t>4-5  2026年嵩明县县本级社会保险基金收入预算情况表</t>
  </si>
  <si>
    <t>4-6  2026年嵩明县县本级社会保险基金支出预算情况表</t>
  </si>
  <si>
    <t>5-1  2025年嵩明县地方政府债务限额及余额预算情况表</t>
  </si>
  <si>
    <t>5-2  2025年嵩明县地方政府一般债务余额情况表</t>
  </si>
  <si>
    <t>5-3  2025年嵩明县本级地方政府一般债务余额情况表</t>
  </si>
  <si>
    <t>5-4  2025年嵩明县县本级地方政府一般债务余额情况表</t>
  </si>
  <si>
    <t>5-5  2025年嵩明县地方政府专项债务余额情况表</t>
  </si>
  <si>
    <t>5-6  2025年嵩明县本级地方政府专项债务余额情况表</t>
  </si>
  <si>
    <t>5-7  2025年嵩明县本级地方政府专项债务余额情况表</t>
  </si>
  <si>
    <t>5-8  嵩明县地方政府债券发行及还本付息情况表</t>
  </si>
  <si>
    <t>5-9  2026年嵩明县政府专项债务限额和余额情况表</t>
  </si>
  <si>
    <t>5-10  2026年嵩明县年初新增地方政府债券资金安排表</t>
  </si>
  <si>
    <t>6-1   2026年嵩明县重大政策和重点项目绩效目标表</t>
  </si>
  <si>
    <t>6-2  重点工作情况解释说明汇总表</t>
  </si>
  <si>
    <t>项目</t>
  </si>
  <si>
    <t>2025年执行数</t>
  </si>
  <si>
    <t>2026年预算数</t>
  </si>
  <si>
    <t>预算数比上年执行数增长%</t>
  </si>
  <si>
    <r>
      <rPr>
        <sz val="14"/>
        <rFont val="宋体"/>
        <charset val="134"/>
      </rPr>
      <t>单位：万元</t>
    </r>
  </si>
  <si>
    <r>
      <rPr>
        <b/>
        <sz val="14"/>
        <rFont val="宋体"/>
        <charset val="134"/>
      </rPr>
      <t>打印</t>
    </r>
  </si>
  <si>
    <r>
      <rPr>
        <b/>
        <sz val="12"/>
        <color theme="1"/>
        <rFont val="宋体"/>
        <charset val="134"/>
      </rPr>
      <t>一、税收收入</t>
    </r>
  </si>
  <si>
    <r>
      <rPr>
        <sz val="12"/>
        <color theme="1"/>
        <rFont val="Times New Roman"/>
        <charset val="134"/>
      </rPr>
      <t xml:space="preserve">     </t>
    </r>
    <r>
      <rPr>
        <sz val="12"/>
        <color theme="1"/>
        <rFont val="宋体"/>
        <charset val="134"/>
      </rPr>
      <t>增值税</t>
    </r>
  </si>
  <si>
    <r>
      <rPr>
        <sz val="12"/>
        <color theme="1"/>
        <rFont val="Times New Roman"/>
        <charset val="134"/>
      </rPr>
      <t xml:space="preserve">     </t>
    </r>
    <r>
      <rPr>
        <sz val="12"/>
        <color theme="1"/>
        <rFont val="宋体"/>
        <charset val="134"/>
      </rPr>
      <t>企业所得税</t>
    </r>
  </si>
  <si>
    <r>
      <rPr>
        <sz val="12"/>
        <color theme="1"/>
        <rFont val="Times New Roman"/>
        <charset val="134"/>
      </rPr>
      <t xml:space="preserve">     </t>
    </r>
    <r>
      <rPr>
        <sz val="12"/>
        <color theme="1"/>
        <rFont val="宋体"/>
        <charset val="134"/>
      </rPr>
      <t>企业所得税退税</t>
    </r>
  </si>
  <si>
    <r>
      <rPr>
        <sz val="12"/>
        <color theme="1"/>
        <rFont val="Times New Roman"/>
        <charset val="134"/>
      </rPr>
      <t xml:space="preserve">     </t>
    </r>
    <r>
      <rPr>
        <sz val="12"/>
        <color theme="1"/>
        <rFont val="宋体"/>
        <charset val="134"/>
      </rPr>
      <t>个人所得税</t>
    </r>
  </si>
  <si>
    <r>
      <rPr>
        <sz val="12"/>
        <color theme="1"/>
        <rFont val="Times New Roman"/>
        <charset val="134"/>
      </rPr>
      <t xml:space="preserve">     </t>
    </r>
    <r>
      <rPr>
        <sz val="12"/>
        <color theme="1"/>
        <rFont val="宋体"/>
        <charset val="134"/>
      </rPr>
      <t>资源税</t>
    </r>
  </si>
  <si>
    <r>
      <rPr>
        <sz val="12"/>
        <color theme="1"/>
        <rFont val="Times New Roman"/>
        <charset val="134"/>
      </rPr>
      <t xml:space="preserve">     </t>
    </r>
    <r>
      <rPr>
        <sz val="12"/>
        <color theme="1"/>
        <rFont val="宋体"/>
        <charset val="134"/>
      </rPr>
      <t>城市维护建设税</t>
    </r>
  </si>
  <si>
    <r>
      <rPr>
        <sz val="12"/>
        <color theme="1"/>
        <rFont val="Times New Roman"/>
        <charset val="134"/>
      </rPr>
      <t xml:space="preserve">     </t>
    </r>
    <r>
      <rPr>
        <sz val="12"/>
        <color theme="1"/>
        <rFont val="宋体"/>
        <charset val="134"/>
      </rPr>
      <t>房产税</t>
    </r>
  </si>
  <si>
    <r>
      <rPr>
        <sz val="12"/>
        <color theme="1"/>
        <rFont val="Times New Roman"/>
        <charset val="134"/>
      </rPr>
      <t xml:space="preserve">     </t>
    </r>
    <r>
      <rPr>
        <sz val="12"/>
        <color theme="1"/>
        <rFont val="宋体"/>
        <charset val="134"/>
      </rPr>
      <t>印花税</t>
    </r>
  </si>
  <si>
    <r>
      <rPr>
        <sz val="12"/>
        <color theme="1"/>
        <rFont val="Times New Roman"/>
        <charset val="134"/>
      </rPr>
      <t xml:space="preserve">     </t>
    </r>
    <r>
      <rPr>
        <sz val="12"/>
        <color theme="1"/>
        <rFont val="宋体"/>
        <charset val="134"/>
      </rPr>
      <t>城镇土地使用税</t>
    </r>
  </si>
  <si>
    <r>
      <rPr>
        <sz val="12"/>
        <color theme="1"/>
        <rFont val="Times New Roman"/>
        <charset val="134"/>
      </rPr>
      <t xml:space="preserve">     </t>
    </r>
    <r>
      <rPr>
        <sz val="12"/>
        <color theme="1"/>
        <rFont val="宋体"/>
        <charset val="134"/>
      </rPr>
      <t>土地增值税</t>
    </r>
  </si>
  <si>
    <r>
      <rPr>
        <sz val="12"/>
        <color theme="1"/>
        <rFont val="Times New Roman"/>
        <charset val="134"/>
      </rPr>
      <t xml:space="preserve">     </t>
    </r>
    <r>
      <rPr>
        <sz val="12"/>
        <color theme="1"/>
        <rFont val="宋体"/>
        <charset val="134"/>
      </rPr>
      <t>车船税</t>
    </r>
  </si>
  <si>
    <r>
      <rPr>
        <sz val="12"/>
        <color theme="1"/>
        <rFont val="Times New Roman"/>
        <charset val="134"/>
      </rPr>
      <t xml:space="preserve">     </t>
    </r>
    <r>
      <rPr>
        <sz val="12"/>
        <color theme="1"/>
        <rFont val="宋体"/>
        <charset val="134"/>
      </rPr>
      <t>耕地占用税</t>
    </r>
  </si>
  <si>
    <r>
      <rPr>
        <sz val="12"/>
        <color theme="1"/>
        <rFont val="Times New Roman"/>
        <charset val="134"/>
      </rPr>
      <t xml:space="preserve">     </t>
    </r>
    <r>
      <rPr>
        <sz val="12"/>
        <color theme="1"/>
        <rFont val="宋体"/>
        <charset val="134"/>
      </rPr>
      <t>契税</t>
    </r>
  </si>
  <si>
    <r>
      <rPr>
        <sz val="12"/>
        <color theme="1"/>
        <rFont val="Times New Roman"/>
        <charset val="134"/>
      </rPr>
      <t xml:space="preserve">     </t>
    </r>
    <r>
      <rPr>
        <sz val="12"/>
        <color theme="1"/>
        <rFont val="宋体"/>
        <charset val="134"/>
      </rPr>
      <t>烟叶税</t>
    </r>
  </si>
  <si>
    <r>
      <rPr>
        <sz val="12"/>
        <color theme="1"/>
        <rFont val="Times New Roman"/>
        <charset val="134"/>
      </rPr>
      <t xml:space="preserve">     </t>
    </r>
    <r>
      <rPr>
        <sz val="12"/>
        <color theme="1"/>
        <rFont val="宋体"/>
        <charset val="134"/>
      </rPr>
      <t>环境保护税</t>
    </r>
  </si>
  <si>
    <r>
      <rPr>
        <sz val="12"/>
        <color theme="1"/>
        <rFont val="Times New Roman"/>
        <charset val="134"/>
      </rPr>
      <t xml:space="preserve">     </t>
    </r>
    <r>
      <rPr>
        <sz val="12"/>
        <color theme="1"/>
        <rFont val="宋体"/>
        <charset val="134"/>
      </rPr>
      <t>其他税收收入</t>
    </r>
  </si>
  <si>
    <r>
      <rPr>
        <b/>
        <sz val="12"/>
        <color theme="1"/>
        <rFont val="宋体"/>
        <charset val="134"/>
      </rPr>
      <t>二、非税收入</t>
    </r>
  </si>
  <si>
    <r>
      <rPr>
        <sz val="12"/>
        <color theme="1"/>
        <rFont val="Times New Roman"/>
        <charset val="134"/>
      </rPr>
      <t xml:space="preserve">     </t>
    </r>
    <r>
      <rPr>
        <sz val="12"/>
        <color theme="1"/>
        <rFont val="宋体"/>
        <charset val="134"/>
      </rPr>
      <t>专项收入</t>
    </r>
  </si>
  <si>
    <r>
      <rPr>
        <sz val="12"/>
        <color theme="1"/>
        <rFont val="Times New Roman"/>
        <charset val="134"/>
      </rPr>
      <t xml:space="preserve">     </t>
    </r>
    <r>
      <rPr>
        <sz val="12"/>
        <color theme="1"/>
        <rFont val="宋体"/>
        <charset val="134"/>
      </rPr>
      <t>行政事业性收费收入</t>
    </r>
  </si>
  <si>
    <r>
      <rPr>
        <sz val="12"/>
        <color theme="1"/>
        <rFont val="Times New Roman"/>
        <charset val="134"/>
      </rPr>
      <t xml:space="preserve">     </t>
    </r>
    <r>
      <rPr>
        <sz val="12"/>
        <color theme="1"/>
        <rFont val="宋体"/>
        <charset val="134"/>
      </rPr>
      <t>罚没收入</t>
    </r>
  </si>
  <si>
    <r>
      <rPr>
        <sz val="12"/>
        <color theme="1"/>
        <rFont val="Times New Roman"/>
        <charset val="134"/>
      </rPr>
      <t xml:space="preserve">     </t>
    </r>
    <r>
      <rPr>
        <sz val="12"/>
        <color theme="1"/>
        <rFont val="宋体"/>
        <charset val="134"/>
      </rPr>
      <t>国有资本经营收入</t>
    </r>
  </si>
  <si>
    <r>
      <rPr>
        <sz val="12"/>
        <color theme="1"/>
        <rFont val="Times New Roman"/>
        <charset val="134"/>
      </rPr>
      <t xml:space="preserve">     </t>
    </r>
    <r>
      <rPr>
        <sz val="12"/>
        <color theme="1"/>
        <rFont val="宋体"/>
        <charset val="134"/>
      </rPr>
      <t>国有资源（资产）有偿使用收入</t>
    </r>
  </si>
  <si>
    <r>
      <rPr>
        <sz val="12"/>
        <color theme="1"/>
        <rFont val="Times New Roman"/>
        <charset val="134"/>
      </rPr>
      <t xml:space="preserve">     </t>
    </r>
    <r>
      <rPr>
        <sz val="12"/>
        <color theme="1"/>
        <rFont val="宋体"/>
        <charset val="134"/>
      </rPr>
      <t>捐赠收入</t>
    </r>
  </si>
  <si>
    <r>
      <rPr>
        <sz val="12"/>
        <color theme="1"/>
        <rFont val="Times New Roman"/>
        <charset val="134"/>
      </rPr>
      <t xml:space="preserve">     </t>
    </r>
    <r>
      <rPr>
        <sz val="12"/>
        <color theme="1"/>
        <rFont val="宋体"/>
        <charset val="134"/>
      </rPr>
      <t>政府住房基金收入</t>
    </r>
  </si>
  <si>
    <r>
      <rPr>
        <sz val="12"/>
        <color theme="1"/>
        <rFont val="Times New Roman"/>
        <charset val="134"/>
      </rPr>
      <t xml:space="preserve">     </t>
    </r>
    <r>
      <rPr>
        <sz val="12"/>
        <color theme="1"/>
        <rFont val="宋体"/>
        <charset val="134"/>
      </rPr>
      <t>其他收入</t>
    </r>
  </si>
  <si>
    <r>
      <rPr>
        <b/>
        <sz val="12"/>
        <rFont val="宋体"/>
        <charset val="134"/>
      </rPr>
      <t>全县一般公共预算收入小计</t>
    </r>
  </si>
  <si>
    <r>
      <rPr>
        <b/>
        <sz val="12"/>
        <color theme="1"/>
        <rFont val="宋体"/>
        <charset val="134"/>
      </rPr>
      <t>转移性收入</t>
    </r>
  </si>
  <si>
    <r>
      <rPr>
        <sz val="12"/>
        <color theme="1"/>
        <rFont val="Times New Roman"/>
        <charset val="134"/>
      </rPr>
      <t xml:space="preserve">    </t>
    </r>
    <r>
      <rPr>
        <sz val="12"/>
        <color theme="1"/>
        <rFont val="宋体"/>
        <charset val="134"/>
      </rPr>
      <t>返还性收入</t>
    </r>
  </si>
  <si>
    <r>
      <rPr>
        <sz val="12"/>
        <color theme="1"/>
        <rFont val="Times New Roman"/>
        <charset val="134"/>
      </rPr>
      <t xml:space="preserve">    </t>
    </r>
    <r>
      <rPr>
        <sz val="12"/>
        <color theme="1"/>
        <rFont val="宋体"/>
        <charset val="134"/>
      </rPr>
      <t>一般性转移支付收入</t>
    </r>
  </si>
  <si>
    <r>
      <rPr>
        <sz val="12"/>
        <color theme="1"/>
        <rFont val="Times New Roman"/>
        <charset val="134"/>
      </rPr>
      <t xml:space="preserve">        </t>
    </r>
    <r>
      <rPr>
        <sz val="12"/>
        <color theme="1"/>
        <rFont val="宋体"/>
        <charset val="134"/>
      </rPr>
      <t>上级一般性补助收入</t>
    </r>
  </si>
  <si>
    <r>
      <rPr>
        <sz val="12"/>
        <color theme="1"/>
        <rFont val="Times New Roman"/>
        <charset val="134"/>
      </rPr>
      <t xml:space="preserve">        </t>
    </r>
    <r>
      <rPr>
        <sz val="12"/>
        <color theme="1"/>
        <rFont val="宋体"/>
        <charset val="134"/>
      </rPr>
      <t>下级一般性上解收入</t>
    </r>
  </si>
  <si>
    <r>
      <rPr>
        <sz val="12"/>
        <color theme="1"/>
        <rFont val="Times New Roman"/>
        <charset val="134"/>
      </rPr>
      <t xml:space="preserve">    </t>
    </r>
    <r>
      <rPr>
        <sz val="12"/>
        <color theme="1"/>
        <rFont val="宋体"/>
        <charset val="134"/>
      </rPr>
      <t>专项转移支付收入</t>
    </r>
  </si>
  <si>
    <r>
      <rPr>
        <sz val="12"/>
        <color theme="1"/>
        <rFont val="Times New Roman"/>
        <charset val="134"/>
      </rPr>
      <t xml:space="preserve">        </t>
    </r>
    <r>
      <rPr>
        <sz val="12"/>
        <color theme="1"/>
        <rFont val="宋体"/>
        <charset val="134"/>
      </rPr>
      <t>上级专项补助收入</t>
    </r>
  </si>
  <si>
    <r>
      <rPr>
        <sz val="12"/>
        <color theme="1"/>
        <rFont val="Times New Roman"/>
        <charset val="134"/>
      </rPr>
      <t xml:space="preserve">        </t>
    </r>
    <r>
      <rPr>
        <sz val="12"/>
        <color theme="1"/>
        <rFont val="宋体"/>
        <charset val="134"/>
      </rPr>
      <t>下级专项上解收入</t>
    </r>
  </si>
  <si>
    <r>
      <rPr>
        <sz val="12"/>
        <color theme="1"/>
        <rFont val="Times New Roman"/>
        <charset val="134"/>
      </rPr>
      <t xml:space="preserve">    </t>
    </r>
    <r>
      <rPr>
        <sz val="12"/>
        <color theme="1"/>
        <rFont val="宋体"/>
        <charset val="134"/>
      </rPr>
      <t>区域间转移性收入</t>
    </r>
  </si>
  <si>
    <r>
      <rPr>
        <sz val="12"/>
        <color theme="1"/>
        <rFont val="Times New Roman"/>
        <charset val="134"/>
      </rPr>
      <t xml:space="preserve">    </t>
    </r>
    <r>
      <rPr>
        <sz val="12"/>
        <color theme="1"/>
        <rFont val="宋体"/>
        <charset val="134"/>
      </rPr>
      <t>上年结余收入</t>
    </r>
  </si>
  <si>
    <r>
      <rPr>
        <sz val="12"/>
        <color theme="1"/>
        <rFont val="Times New Roman"/>
        <charset val="134"/>
      </rPr>
      <t xml:space="preserve">    </t>
    </r>
    <r>
      <rPr>
        <sz val="12"/>
        <color theme="1"/>
        <rFont val="宋体"/>
        <charset val="134"/>
      </rPr>
      <t>调入资金</t>
    </r>
  </si>
  <si>
    <r>
      <rPr>
        <sz val="12"/>
        <color theme="1"/>
        <rFont val="Times New Roman"/>
        <charset val="134"/>
      </rPr>
      <t xml:space="preserve">    </t>
    </r>
    <r>
      <rPr>
        <sz val="12"/>
        <color theme="1"/>
        <rFont val="宋体"/>
        <charset val="134"/>
      </rPr>
      <t>地方政府一般债务转贷收入</t>
    </r>
  </si>
  <si>
    <r>
      <rPr>
        <sz val="12"/>
        <color theme="1"/>
        <rFont val="Times New Roman"/>
        <charset val="134"/>
      </rPr>
      <t xml:space="preserve">    </t>
    </r>
    <r>
      <rPr>
        <sz val="12"/>
        <color theme="1"/>
        <rFont val="宋体"/>
        <charset val="134"/>
      </rPr>
      <t>动用预算稳定调节基金</t>
    </r>
  </si>
  <si>
    <r>
      <rPr>
        <b/>
        <sz val="12"/>
        <color theme="1"/>
        <rFont val="宋体"/>
        <charset val="134"/>
      </rPr>
      <t>收入合计</t>
    </r>
  </si>
  <si>
    <t>打印</t>
  </si>
  <si>
    <r>
      <rPr>
        <sz val="12"/>
        <color theme="1"/>
        <rFont val="宋体"/>
        <charset val="134"/>
      </rPr>
      <t>一、一般公共服务</t>
    </r>
  </si>
  <si>
    <r>
      <rPr>
        <sz val="12"/>
        <color theme="1"/>
        <rFont val="宋体"/>
        <charset val="134"/>
      </rPr>
      <t>二、外交支出</t>
    </r>
  </si>
  <si>
    <r>
      <rPr>
        <sz val="12"/>
        <color theme="1"/>
        <rFont val="宋体"/>
        <charset val="134"/>
      </rPr>
      <t>三、国防支出</t>
    </r>
  </si>
  <si>
    <r>
      <rPr>
        <sz val="12"/>
        <color theme="1"/>
        <rFont val="宋体"/>
        <charset val="134"/>
      </rPr>
      <t>四、公共安全支出</t>
    </r>
  </si>
  <si>
    <r>
      <rPr>
        <sz val="12"/>
        <color theme="1"/>
        <rFont val="宋体"/>
        <charset val="134"/>
      </rPr>
      <t>五、教育支出</t>
    </r>
  </si>
  <si>
    <r>
      <rPr>
        <sz val="12"/>
        <color theme="1"/>
        <rFont val="宋体"/>
        <charset val="134"/>
      </rPr>
      <t>六、科学技术支出</t>
    </r>
  </si>
  <si>
    <r>
      <rPr>
        <sz val="12"/>
        <color theme="1"/>
        <rFont val="宋体"/>
        <charset val="134"/>
      </rPr>
      <t>七、文化旅游体育与传媒支出</t>
    </r>
  </si>
  <si>
    <r>
      <rPr>
        <sz val="12"/>
        <color theme="1"/>
        <rFont val="宋体"/>
        <charset val="134"/>
      </rPr>
      <t>八、社会保障和就业支出</t>
    </r>
  </si>
  <si>
    <r>
      <rPr>
        <sz val="12"/>
        <color theme="1"/>
        <rFont val="宋体"/>
        <charset val="134"/>
      </rPr>
      <t>九、卫生健康支出</t>
    </r>
  </si>
  <si>
    <r>
      <rPr>
        <sz val="12"/>
        <color theme="1"/>
        <rFont val="宋体"/>
        <charset val="134"/>
      </rPr>
      <t>十、节能环保支出</t>
    </r>
  </si>
  <si>
    <r>
      <rPr>
        <sz val="12"/>
        <color theme="1"/>
        <rFont val="宋体"/>
        <charset val="134"/>
      </rPr>
      <t>十一、城乡社区支出</t>
    </r>
  </si>
  <si>
    <r>
      <rPr>
        <sz val="12"/>
        <color theme="1"/>
        <rFont val="宋体"/>
        <charset val="134"/>
      </rPr>
      <t>十二、农林水支出</t>
    </r>
  </si>
  <si>
    <r>
      <rPr>
        <sz val="12"/>
        <color theme="1"/>
        <rFont val="宋体"/>
        <charset val="134"/>
      </rPr>
      <t>十三、交通运输支出</t>
    </r>
  </si>
  <si>
    <r>
      <rPr>
        <sz val="12"/>
        <color theme="1"/>
        <rFont val="宋体"/>
        <charset val="134"/>
      </rPr>
      <t>十四、资源勘探工业信息等支出</t>
    </r>
  </si>
  <si>
    <r>
      <rPr>
        <sz val="12"/>
        <color theme="1"/>
        <rFont val="宋体"/>
        <charset val="134"/>
      </rPr>
      <t>十五、商业服务业等支出</t>
    </r>
  </si>
  <si>
    <r>
      <rPr>
        <sz val="12"/>
        <color theme="1"/>
        <rFont val="宋体"/>
        <charset val="134"/>
      </rPr>
      <t>十六、金融支出</t>
    </r>
  </si>
  <si>
    <r>
      <rPr>
        <sz val="12"/>
        <color theme="1"/>
        <rFont val="宋体"/>
        <charset val="134"/>
      </rPr>
      <t>十七、援助其他地区支出</t>
    </r>
  </si>
  <si>
    <r>
      <rPr>
        <sz val="12"/>
        <color theme="1"/>
        <rFont val="宋体"/>
        <charset val="134"/>
      </rPr>
      <t>十八、自然资源海洋气象等支出</t>
    </r>
  </si>
  <si>
    <r>
      <rPr>
        <sz val="12"/>
        <color theme="1"/>
        <rFont val="宋体"/>
        <charset val="134"/>
      </rPr>
      <t>十九、住房保障支出</t>
    </r>
  </si>
  <si>
    <r>
      <rPr>
        <sz val="12"/>
        <color theme="1"/>
        <rFont val="宋体"/>
        <charset val="134"/>
      </rPr>
      <t>二十、粮油物资储备支出</t>
    </r>
  </si>
  <si>
    <r>
      <rPr>
        <sz val="12"/>
        <color theme="1"/>
        <rFont val="宋体"/>
        <charset val="134"/>
      </rPr>
      <t>二十一、灾害防治及应急管理支出</t>
    </r>
  </si>
  <si>
    <r>
      <rPr>
        <sz val="12"/>
        <color theme="1"/>
        <rFont val="宋体"/>
        <charset val="134"/>
      </rPr>
      <t>二十二、预备费</t>
    </r>
  </si>
  <si>
    <r>
      <rPr>
        <sz val="12"/>
        <color theme="1"/>
        <rFont val="宋体"/>
        <charset val="134"/>
      </rPr>
      <t>二十三、其他支出</t>
    </r>
  </si>
  <si>
    <r>
      <rPr>
        <sz val="12"/>
        <color theme="1"/>
        <rFont val="宋体"/>
        <charset val="134"/>
      </rPr>
      <t>二十四、债务付息支出</t>
    </r>
  </si>
  <si>
    <r>
      <rPr>
        <sz val="12"/>
        <color theme="1"/>
        <rFont val="宋体"/>
        <charset val="134"/>
      </rPr>
      <t>二十五、债务发行费用支出</t>
    </r>
  </si>
  <si>
    <r>
      <rPr>
        <b/>
        <sz val="12"/>
        <rFont val="宋体"/>
        <charset val="134"/>
      </rPr>
      <t>全县一般公共预算支出小计</t>
    </r>
  </si>
  <si>
    <r>
      <rPr>
        <b/>
        <sz val="12"/>
        <color theme="1"/>
        <rFont val="宋体"/>
        <charset val="134"/>
      </rPr>
      <t>地方政府一般债务还本支出</t>
    </r>
  </si>
  <si>
    <r>
      <rPr>
        <b/>
        <sz val="12"/>
        <rFont val="宋体"/>
        <charset val="134"/>
      </rPr>
      <t>转移性支出</t>
    </r>
  </si>
  <si>
    <r>
      <rPr>
        <sz val="12"/>
        <color theme="1"/>
        <rFont val="Times New Roman"/>
        <charset val="134"/>
      </rPr>
      <t xml:space="preserve">    </t>
    </r>
    <r>
      <rPr>
        <sz val="12"/>
        <color theme="1"/>
        <rFont val="宋体"/>
        <charset val="134"/>
      </rPr>
      <t>返还性支出</t>
    </r>
  </si>
  <si>
    <r>
      <rPr>
        <sz val="12"/>
        <color theme="1"/>
        <rFont val="Times New Roman"/>
        <charset val="134"/>
      </rPr>
      <t xml:space="preserve">    </t>
    </r>
    <r>
      <rPr>
        <sz val="12"/>
        <color theme="1"/>
        <rFont val="宋体"/>
        <charset val="134"/>
      </rPr>
      <t>一般性转移支付</t>
    </r>
  </si>
  <si>
    <r>
      <rPr>
        <sz val="12"/>
        <color theme="1"/>
        <rFont val="Times New Roman"/>
        <charset val="134"/>
      </rPr>
      <t xml:space="preserve">    </t>
    </r>
    <r>
      <rPr>
        <sz val="12"/>
        <color theme="1"/>
        <rFont val="宋体"/>
        <charset val="134"/>
      </rPr>
      <t>专项转移支付</t>
    </r>
  </si>
  <si>
    <r>
      <rPr>
        <sz val="12"/>
        <color theme="1"/>
        <rFont val="Times New Roman"/>
        <charset val="134"/>
      </rPr>
      <t xml:space="preserve">    </t>
    </r>
    <r>
      <rPr>
        <sz val="12"/>
        <color theme="1"/>
        <rFont val="宋体"/>
        <charset val="134"/>
      </rPr>
      <t>区域间转移性支出</t>
    </r>
  </si>
  <si>
    <r>
      <rPr>
        <sz val="12"/>
        <color theme="1"/>
        <rFont val="Times New Roman"/>
        <charset val="134"/>
      </rPr>
      <t xml:space="preserve">    </t>
    </r>
    <r>
      <rPr>
        <sz val="12"/>
        <color theme="1"/>
        <rFont val="宋体"/>
        <charset val="134"/>
      </rPr>
      <t>上解支出</t>
    </r>
  </si>
  <si>
    <r>
      <rPr>
        <sz val="12"/>
        <color theme="1"/>
        <rFont val="Times New Roman"/>
        <charset val="134"/>
      </rPr>
      <t xml:space="preserve">        </t>
    </r>
    <r>
      <rPr>
        <sz val="12"/>
        <color theme="1"/>
        <rFont val="宋体"/>
        <charset val="134"/>
      </rPr>
      <t>体制上解支出</t>
    </r>
  </si>
  <si>
    <r>
      <rPr>
        <sz val="12"/>
        <color theme="1"/>
        <rFont val="Times New Roman"/>
        <charset val="134"/>
      </rPr>
      <t xml:space="preserve">        </t>
    </r>
    <r>
      <rPr>
        <sz val="12"/>
        <color theme="1"/>
        <rFont val="宋体"/>
        <charset val="134"/>
      </rPr>
      <t>专项上解支出</t>
    </r>
  </si>
  <si>
    <r>
      <rPr>
        <sz val="12"/>
        <color theme="1"/>
        <rFont val="Times New Roman"/>
        <charset val="134"/>
      </rPr>
      <t xml:space="preserve">    </t>
    </r>
    <r>
      <rPr>
        <sz val="12"/>
        <color theme="1"/>
        <rFont val="宋体"/>
        <charset val="134"/>
      </rPr>
      <t>调出资金</t>
    </r>
  </si>
  <si>
    <r>
      <rPr>
        <sz val="12"/>
        <color theme="1"/>
        <rFont val="Times New Roman"/>
        <charset val="134"/>
      </rPr>
      <t xml:space="preserve">    </t>
    </r>
    <r>
      <rPr>
        <sz val="12"/>
        <color theme="1"/>
        <rFont val="宋体"/>
        <charset val="134"/>
      </rPr>
      <t>年终结余</t>
    </r>
  </si>
  <si>
    <r>
      <rPr>
        <sz val="12"/>
        <color theme="1"/>
        <rFont val="Times New Roman"/>
        <charset val="134"/>
      </rPr>
      <t xml:space="preserve">    </t>
    </r>
    <r>
      <rPr>
        <sz val="12"/>
        <color theme="1"/>
        <rFont val="宋体"/>
        <charset val="134"/>
      </rPr>
      <t>地方政府一般债务转贷支出</t>
    </r>
  </si>
  <si>
    <r>
      <rPr>
        <sz val="12"/>
        <color theme="1"/>
        <rFont val="Times New Roman"/>
        <charset val="134"/>
      </rPr>
      <t xml:space="preserve">    </t>
    </r>
    <r>
      <rPr>
        <sz val="12"/>
        <color theme="1"/>
        <rFont val="宋体"/>
        <charset val="134"/>
      </rPr>
      <t>安排预算稳定调节基金</t>
    </r>
  </si>
  <si>
    <r>
      <rPr>
        <sz val="12"/>
        <color theme="1"/>
        <rFont val="Times New Roman"/>
        <charset val="134"/>
      </rPr>
      <t xml:space="preserve">    </t>
    </r>
    <r>
      <rPr>
        <sz val="12"/>
        <color theme="1"/>
        <rFont val="宋体"/>
        <charset val="134"/>
      </rPr>
      <t>补充预算周转金</t>
    </r>
  </si>
  <si>
    <r>
      <rPr>
        <b/>
        <sz val="12"/>
        <rFont val="宋体"/>
        <charset val="134"/>
      </rPr>
      <t>支出合计</t>
    </r>
  </si>
  <si>
    <t>科目编码</t>
  </si>
  <si>
    <t>101</t>
  </si>
  <si>
    <t>10101</t>
  </si>
  <si>
    <t>10104</t>
  </si>
  <si>
    <t>10106</t>
  </si>
  <si>
    <t>10107</t>
  </si>
  <si>
    <t>10109</t>
  </si>
  <si>
    <t>10110</t>
  </si>
  <si>
    <t>10111</t>
  </si>
  <si>
    <t>10112</t>
  </si>
  <si>
    <t>10113</t>
  </si>
  <si>
    <t>10114</t>
  </si>
  <si>
    <t>10118</t>
  </si>
  <si>
    <t>10119</t>
  </si>
  <si>
    <t>10120</t>
  </si>
  <si>
    <t>10121</t>
  </si>
  <si>
    <r>
      <rPr>
        <sz val="14"/>
        <rFont val="宋体"/>
        <charset val="134"/>
      </rPr>
      <t>10199</t>
    </r>
  </si>
  <si>
    <t>103</t>
  </si>
  <si>
    <t>10302</t>
  </si>
  <si>
    <t>10304</t>
  </si>
  <si>
    <t>10305</t>
  </si>
  <si>
    <t>10306</t>
  </si>
  <si>
    <t>10307</t>
  </si>
  <si>
    <t>10308</t>
  </si>
  <si>
    <t>10309</t>
  </si>
  <si>
    <t>10399</t>
  </si>
  <si>
    <r>
      <rPr>
        <b/>
        <sz val="12"/>
        <rFont val="宋体"/>
        <charset val="134"/>
      </rPr>
      <t>县级一般公共预算收入小计</t>
    </r>
  </si>
  <si>
    <t>单位：万元</t>
  </si>
  <si>
    <t>一、一般公共服务</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</si>
  <si>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</si>
  <si>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</si>
  <si>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</si>
  <si>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</si>
  <si>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</si>
  <si>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</si>
  <si>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</si>
  <si>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</si>
  <si>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</si>
  <si>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</si>
  <si>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</si>
  <si>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</si>
  <si>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</si>
  <si>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</si>
  <si>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</si>
  <si>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</si>
  <si>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</si>
  <si>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</si>
  <si>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</si>
  <si>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</si>
  <si>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</si>
  <si>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</si>
  <si>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二十四、债务付息支出</t>
  </si>
  <si>
    <t>二十五、债务发行费用支出</t>
  </si>
  <si>
    <t>县级一般公共预算支出小计</t>
  </si>
  <si>
    <t>地方政府一般债务还本支出</t>
  </si>
  <si>
    <t>转移性支出</t>
  </si>
  <si>
    <t xml:space="preserve">    返还性支出</t>
  </si>
  <si>
    <t xml:space="preserve">    一般性转移支付</t>
  </si>
  <si>
    <t xml:space="preserve">    专项转移支付</t>
  </si>
  <si>
    <t xml:space="preserve">    区域间转移性支出</t>
  </si>
  <si>
    <t xml:space="preserve">    上解支出</t>
  </si>
  <si>
    <t xml:space="preserve">        体制上解支出</t>
  </si>
  <si>
    <t xml:space="preserve">        专项上解支出</t>
  </si>
  <si>
    <t xml:space="preserve">    调出资金</t>
  </si>
  <si>
    <t xml:space="preserve">    年终结余</t>
  </si>
  <si>
    <t xml:space="preserve">    地方政府一般债务转贷支出</t>
  </si>
  <si>
    <t xml:space="preserve">    安排预算稳定调节基金</t>
  </si>
  <si>
    <t xml:space="preserve">    补充预算周转金</t>
  </si>
  <si>
    <t>支出合计</t>
  </si>
  <si>
    <t>一、税收收入</t>
  </si>
  <si>
    <t xml:space="preserve">     增值税</t>
  </si>
  <si>
    <t xml:space="preserve">     企业所得税</t>
  </si>
  <si>
    <t xml:space="preserve">     企业所得税退税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</si>
  <si>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</si>
  <si>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</si>
  <si>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</si>
  <si>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</si>
  <si>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</si>
  <si>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</si>
  <si>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</si>
  <si>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</si>
  <si>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</si>
  <si>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</si>
  <si>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</si>
  <si>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</si>
  <si>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</si>
  <si>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</si>
  <si>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</si>
  <si>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</si>
  <si>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</si>
  <si>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</si>
  <si>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</si>
  <si>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</si>
  <si>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</si>
  <si>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</si>
  <si>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县本级一般公共预算收入小计</t>
  </si>
  <si>
    <t>转移性收入</t>
  </si>
  <si>
    <t xml:space="preserve">    返还性收入</t>
  </si>
  <si>
    <t xml:space="preserve">    一般性转移支付收入</t>
  </si>
  <si>
    <t xml:space="preserve">        上级一般性补助收入</t>
  </si>
  <si>
    <t xml:space="preserve">        下级一般性上解收入</t>
  </si>
  <si>
    <t xml:space="preserve">    专项转移支付收入</t>
  </si>
  <si>
    <t xml:space="preserve">        上级专项补助收入</t>
  </si>
  <si>
    <t xml:space="preserve">        下级专项上解收入</t>
  </si>
  <si>
    <t xml:space="preserve">    区域间转移性收入</t>
  </si>
  <si>
    <t xml:space="preserve">    上年结余收入</t>
  </si>
  <si>
    <t xml:space="preserve">    调入资金</t>
  </si>
  <si>
    <t xml:space="preserve">    地方政府一般债务转贷收入</t>
  </si>
  <si>
    <t xml:space="preserve">    动用预算稳定调节基金</t>
  </si>
  <si>
    <t>收入合计</t>
  </si>
  <si>
    <t>类-款-项</t>
  </si>
  <si>
    <t xml:space="preserve">  一般公共服务</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</si>
  <si>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</si>
  <si>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</si>
  <si>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</si>
  <si>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</si>
  <si>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</si>
  <si>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</si>
  <si>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</si>
  <si>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</si>
  <si>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</si>
  <si>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</si>
  <si>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</si>
  <si>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</si>
  <si>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</si>
  <si>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</si>
  <si>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</si>
  <si>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</si>
  <si>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</si>
  <si>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</si>
  <si>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</si>
  <si>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</si>
  <si>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</si>
  <si>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</si>
  <si>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</si>
  <si>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</si>
  <si>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</si>
  <si>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</si>
  <si>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</si>
  <si>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</si>
  <si>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</si>
  <si>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</si>
  <si>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</si>
  <si>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</si>
  <si>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</si>
  <si>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</si>
  <si>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</si>
  <si>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</si>
  <si>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</si>
  <si>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</si>
  <si>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</si>
  <si>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</si>
  <si>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</si>
  <si>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</si>
  <si>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</si>
  <si>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</si>
  <si>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</si>
  <si>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</si>
  <si>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</si>
  <si>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</si>
  <si>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</si>
  <si>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</si>
  <si>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</si>
  <si>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</si>
  <si>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</si>
  <si>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</si>
  <si>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</si>
  <si>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</si>
  <si>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</si>
  <si>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</si>
  <si>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</si>
  <si>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</si>
  <si>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</si>
  <si>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</si>
  <si>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</si>
  <si>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</si>
  <si>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</si>
  <si>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</si>
  <si>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</si>
  <si>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</si>
  <si>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</si>
  <si>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</si>
  <si>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</si>
  <si>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</si>
  <si>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</si>
  <si>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</si>
  <si>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</si>
  <si>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</si>
  <si>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</si>
  <si>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</si>
  <si>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</si>
  <si>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</si>
  <si>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</si>
  <si>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</si>
  <si>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</si>
  <si>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</si>
  <si>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</si>
  <si>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</si>
  <si>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</si>
  <si>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</si>
  <si>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</si>
  <si>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</si>
  <si>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</si>
  <si>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</si>
  <si>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</si>
  <si>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</si>
  <si>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</si>
  <si>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</si>
  <si>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</si>
  <si>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</si>
  <si>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</si>
  <si>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</si>
  <si>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</si>
  <si>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</si>
  <si>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</si>
  <si>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</si>
  <si>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</si>
  <si>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</si>
  <si>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</si>
  <si>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</si>
  <si>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</si>
  <si>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</si>
  <si>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</si>
  <si>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</si>
  <si>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</si>
  <si>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</si>
  <si>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</si>
  <si>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</si>
  <si>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经营主体管理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</si>
  <si>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</si>
  <si>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</si>
  <si>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</si>
  <si>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</si>
  <si>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</si>
  <si>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</si>
  <si>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</si>
  <si>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</si>
  <si>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社会工作事务</t>
  </si>
  <si>
    <t xml:space="preserve">      其他社会工作事务支出</t>
  </si>
  <si>
    <t xml:space="preserve">    信访事务</t>
  </si>
  <si>
    <t xml:space="preserve">      信访业务</t>
  </si>
  <si>
    <t xml:space="preserve">      其他信访事务支出</t>
  </si>
  <si>
    <t xml:space="preserve">    数据事务</t>
  </si>
  <si>
    <t xml:space="preserve">      其他数据事务支出</t>
  </si>
  <si>
    <t xml:space="preserve">    其他一般公共服务支出</t>
  </si>
  <si>
    <t xml:space="preserve">      国家赔偿费用支出</t>
  </si>
  <si>
    <t xml:space="preserve">      其他一般公共服务支出</t>
  </si>
  <si>
    <t xml:space="preserve">  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</si>
  <si>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</si>
  <si>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</si>
  <si>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</si>
  <si>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</si>
  <si>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</si>
  <si>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</si>
  <si>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</si>
  <si>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</si>
  <si>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</si>
  <si>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</si>
  <si>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</si>
  <si>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</si>
  <si>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</si>
  <si>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</si>
  <si>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</si>
  <si>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</si>
  <si>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</si>
  <si>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</si>
  <si>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</si>
  <si>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t>
  </si>
  <si>
    <t xml:space="preserve">      对外宣传</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</si>
  <si>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</si>
  <si>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</si>
  <si>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</si>
  <si>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</si>
  <si>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</si>
  <si>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</si>
  <si>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</si>
  <si>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t>
  </si>
  <si>
    <t xml:space="preserve">      其他外交支出</t>
  </si>
  <si>
    <t xml:space="preserve">  国防支出</t>
  </si>
  <si>
    <t xml:space="preserve">    军费</t>
  </si>
  <si>
    <t xml:space="preserve">      现役部队</t>
  </si>
  <si>
    <t xml:space="preserve">      预备役部队</t>
  </si>
  <si>
    <t xml:space="preserve">      其他军费支出</t>
  </si>
  <si>
    <t xml:space="preserve">    国防科研事业</t>
  </si>
  <si>
    <t xml:space="preserve">      国防科研事业</t>
  </si>
  <si>
    <t xml:space="preserve">    专项工程</t>
  </si>
  <si>
    <t xml:space="preserve">      专项工程</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</si>
  <si>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</si>
  <si>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</si>
  <si>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</si>
  <si>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</si>
  <si>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</si>
  <si>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</si>
  <si>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</si>
  <si>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</si>
  <si>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t>
  </si>
  <si>
    <t xml:space="preserve">      其他国防支出</t>
  </si>
  <si>
    <t xml:space="preserve">  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</si>
  <si>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</si>
  <si>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</si>
  <si>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</si>
  <si>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</si>
  <si>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</si>
  <si>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</si>
  <si>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</si>
  <si>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</si>
  <si>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</si>
  <si>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</si>
  <si>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</si>
  <si>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</si>
  <si>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</si>
  <si>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</si>
  <si>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检查监督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</si>
  <si>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</si>
  <si>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</si>
  <si>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</si>
  <si>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</si>
  <si>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</si>
  <si>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</si>
  <si>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</si>
  <si>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</si>
  <si>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</si>
  <si>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</si>
  <si>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</si>
  <si>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</si>
  <si>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</si>
  <si>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</si>
  <si>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</si>
  <si>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</si>
  <si>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</si>
  <si>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</si>
  <si>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</si>
  <si>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</si>
  <si>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</si>
  <si>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</si>
  <si>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</si>
  <si>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</si>
  <si>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</si>
  <si>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</si>
  <si>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</si>
  <si>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</si>
  <si>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</si>
  <si>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</si>
  <si>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</si>
  <si>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</si>
  <si>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</si>
  <si>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</si>
  <si>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 xml:space="preserve">      其他公共安全支出</t>
  </si>
  <si>
    <t xml:space="preserve">  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</si>
  <si>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</si>
  <si>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</si>
  <si>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</si>
  <si>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</si>
  <si>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</si>
  <si>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</si>
  <si>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</si>
  <si>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</si>
  <si>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</si>
  <si>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</si>
  <si>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</si>
  <si>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</si>
  <si>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</si>
  <si>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</si>
  <si>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</si>
  <si>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</si>
  <si>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</si>
  <si>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</si>
  <si>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</si>
  <si>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</si>
  <si>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</si>
  <si>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</si>
  <si>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</si>
  <si>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</si>
  <si>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</si>
  <si>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</si>
  <si>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</si>
  <si>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</si>
  <si>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</si>
  <si>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</si>
  <si>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</si>
  <si>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专门学校教育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</si>
  <si>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</si>
  <si>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</si>
  <si>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</si>
  <si>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</si>
  <si>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</si>
  <si>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</si>
  <si>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</si>
  <si>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</si>
  <si>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</si>
  <si>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</si>
  <si>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</si>
  <si>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</si>
  <si>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</si>
  <si>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</si>
  <si>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</si>
  <si>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其他教育支出</t>
  </si>
  <si>
    <t xml:space="preserve">  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</si>
  <si>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</si>
  <si>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</si>
  <si>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</si>
  <si>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</si>
  <si>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</si>
  <si>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</si>
  <si>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</si>
  <si>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</si>
  <si>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</si>
  <si>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</si>
  <si>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</si>
  <si>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</si>
  <si>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</si>
  <si>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</si>
  <si>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</si>
  <si>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</si>
  <si>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</si>
  <si>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</si>
  <si>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</si>
  <si>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</si>
  <si>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</si>
  <si>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</si>
  <si>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</si>
  <si>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</si>
  <si>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</si>
  <si>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</si>
  <si>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</si>
  <si>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</si>
  <si>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</si>
  <si>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</si>
  <si>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</si>
  <si>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</si>
  <si>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</si>
  <si>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</si>
  <si>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</si>
  <si>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</si>
  <si>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</si>
  <si>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</si>
  <si>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</si>
  <si>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</si>
  <si>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</si>
  <si>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</si>
  <si>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</si>
  <si>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</si>
  <si>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</si>
  <si>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</si>
  <si>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</si>
  <si>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</si>
  <si>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 xml:space="preserve">  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</si>
  <si>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</si>
  <si>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</si>
  <si>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</si>
  <si>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</si>
  <si>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</si>
  <si>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</si>
  <si>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</si>
  <si>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</si>
  <si>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</si>
  <si>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</si>
  <si>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</si>
  <si>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</si>
  <si>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</si>
  <si>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</si>
  <si>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</si>
  <si>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</si>
  <si>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</si>
  <si>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</si>
  <si>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</si>
  <si>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</si>
  <si>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</si>
  <si>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</si>
  <si>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</si>
  <si>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</si>
  <si>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</si>
  <si>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</si>
  <si>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</si>
  <si>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</si>
  <si>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</si>
  <si>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</si>
  <si>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</si>
  <si>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</si>
  <si>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</si>
  <si>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</si>
  <si>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</si>
  <si>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</si>
  <si>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</si>
  <si>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t>
  </si>
  <si>
    <t xml:space="preserve">      文化产业发展专项支出</t>
  </si>
  <si>
    <t xml:space="preserve">      其他文化旅游体育与传媒支出</t>
  </si>
  <si>
    <t xml:space="preserve">  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</si>
  <si>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</si>
  <si>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</si>
  <si>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</si>
  <si>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</si>
  <si>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</si>
  <si>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</si>
  <si>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</si>
  <si>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</si>
  <si>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</si>
  <si>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</si>
  <si>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</si>
  <si>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</si>
  <si>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</si>
  <si>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</si>
  <si>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</si>
  <si>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</si>
  <si>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</si>
  <si>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老龄事务</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</si>
  <si>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</si>
  <si>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</si>
  <si>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</si>
  <si>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</si>
  <si>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</si>
  <si>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</si>
  <si>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</si>
  <si>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</si>
  <si>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</si>
  <si>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</si>
  <si>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</si>
  <si>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</si>
  <si>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</si>
  <si>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</si>
  <si>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</si>
  <si>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</si>
  <si>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</si>
  <si>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就业创业服务补助</t>
  </si>
  <si>
    <t xml:space="preserve">      职业培训补贴</t>
  </si>
  <si>
    <t xml:space="preserve">      社会保险补贴</t>
  </si>
  <si>
    <t xml:space="preserve">      公益性岗位补贴</t>
  </si>
  <si>
    <t xml:space="preserve">      职业技能评价补贴</t>
  </si>
  <si>
    <t xml:space="preserve">      就业见习补贴</t>
  </si>
  <si>
    <t xml:space="preserve">      高技能人才培养补助</t>
  </si>
  <si>
    <t xml:space="preserve">      求职和创业补贴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</si>
  <si>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</si>
  <si>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</si>
  <si>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</si>
  <si>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</si>
  <si>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</si>
  <si>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</si>
  <si>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</si>
  <si>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</si>
  <si>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</si>
  <si>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</si>
  <si>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</si>
  <si>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</si>
  <si>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</si>
  <si>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</si>
  <si>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</si>
  <si>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</si>
  <si>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</si>
  <si>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</si>
  <si>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</si>
  <si>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</si>
  <si>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</si>
  <si>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</si>
  <si>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</si>
  <si>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</si>
  <si>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</si>
  <si>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</si>
  <si>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</si>
  <si>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</si>
  <si>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</si>
  <si>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</si>
  <si>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</si>
  <si>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</si>
  <si>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</si>
  <si>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</si>
  <si>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</si>
  <si>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</si>
  <si>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</si>
  <si>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</si>
  <si>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</si>
  <si>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</si>
  <si>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</si>
  <si>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</si>
  <si>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</si>
  <si>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</si>
  <si>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</si>
  <si>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</si>
  <si>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</si>
  <si>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</si>
  <si>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</si>
  <si>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</si>
  <si>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</si>
  <si>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</si>
  <si>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</si>
  <si>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</si>
  <si>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</si>
  <si>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</si>
  <si>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</si>
  <si>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</si>
  <si>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</si>
  <si>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</si>
  <si>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</si>
  <si>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</si>
  <si>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</si>
  <si>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</si>
  <si>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其他社会保障和就业支出</t>
  </si>
  <si>
    <t xml:space="preserve">  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</si>
  <si>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</si>
  <si>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</si>
  <si>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</si>
  <si>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</si>
  <si>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</si>
  <si>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</si>
  <si>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</si>
  <si>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</si>
  <si>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</si>
  <si>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</si>
  <si>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</si>
  <si>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</si>
  <si>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</si>
  <si>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</si>
  <si>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</si>
  <si>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</si>
  <si>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</si>
  <si>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</si>
  <si>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</si>
  <si>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</si>
  <si>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</si>
  <si>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</si>
  <si>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</si>
  <si>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</si>
  <si>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</si>
  <si>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</si>
  <si>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</si>
  <si>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</si>
  <si>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</si>
  <si>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</si>
  <si>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</si>
  <si>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</si>
  <si>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</si>
  <si>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</si>
  <si>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</si>
  <si>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</si>
  <si>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</si>
  <si>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</si>
  <si>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</si>
  <si>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</si>
  <si>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</si>
  <si>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</si>
  <si>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</si>
  <si>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</si>
  <si>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</si>
  <si>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</si>
  <si>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</si>
  <si>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</si>
  <si>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</si>
  <si>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</si>
  <si>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</si>
  <si>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</si>
  <si>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</si>
  <si>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</si>
  <si>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</si>
  <si>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</si>
  <si>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</si>
  <si>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</si>
  <si>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</si>
  <si>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</si>
  <si>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中医药事务</t>
  </si>
  <si>
    <t xml:space="preserve">      其他中医药事务支出</t>
  </si>
  <si>
    <t xml:space="preserve">    疾病预防控制事务</t>
  </si>
  <si>
    <t xml:space="preserve">      其他疾病预防控制事务支出</t>
  </si>
  <si>
    <t xml:space="preserve">    育幼服务</t>
  </si>
  <si>
    <t xml:space="preserve">      托育机构</t>
  </si>
  <si>
    <t xml:space="preserve">      育儿补贴</t>
  </si>
  <si>
    <t xml:space="preserve">      其他育幼服务支出</t>
  </si>
  <si>
    <t xml:space="preserve">    其他卫生健康支出</t>
  </si>
  <si>
    <t xml:space="preserve">      其他卫生健康支出</t>
  </si>
  <si>
    <t xml:space="preserve">  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</si>
  <si>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</si>
  <si>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</si>
  <si>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</si>
  <si>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</si>
  <si>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</si>
  <si>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</si>
  <si>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</si>
  <si>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</si>
  <si>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</si>
  <si>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</si>
  <si>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</si>
  <si>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</si>
  <si>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</si>
  <si>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</si>
  <si>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</si>
  <si>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</si>
  <si>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</si>
  <si>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</si>
  <si>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</si>
  <si>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</si>
  <si>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</si>
  <si>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</si>
  <si>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</si>
  <si>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</si>
  <si>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</si>
  <si>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</si>
  <si>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</si>
  <si>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森林保护修复</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</si>
  <si>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</si>
  <si>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</si>
  <si>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</si>
  <si>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</si>
  <si>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</si>
  <si>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</si>
  <si>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</si>
  <si>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</si>
  <si>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</si>
  <si>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</si>
  <si>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</si>
  <si>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</si>
  <si>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</si>
  <si>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</si>
  <si>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</si>
  <si>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</si>
  <si>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</si>
  <si>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</si>
  <si>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</si>
  <si>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已垦草原退耕还草</t>
  </si>
  <si>
    <t xml:space="preserve">    能源节约利用</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</si>
  <si>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</si>
  <si>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</si>
  <si>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</si>
  <si>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</si>
  <si>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</si>
  <si>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</si>
  <si>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</si>
  <si>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清洁能源</t>
  </si>
  <si>
    <t xml:space="preserve">      可再生能源</t>
  </si>
  <si>
    <t xml:space="preserve">      其他清洁能源支出</t>
  </si>
  <si>
    <t xml:space="preserve">    循环经济</t>
  </si>
  <si>
    <t xml:space="preserve">      循环经济</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</si>
  <si>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</si>
  <si>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</si>
  <si>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</si>
  <si>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</si>
  <si>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</si>
  <si>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</si>
  <si>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t>
  </si>
  <si>
    <t xml:space="preserve">      其他节能环保支出</t>
  </si>
  <si>
    <t xml:space="preserve">  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</si>
  <si>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</si>
  <si>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</si>
  <si>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</si>
  <si>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</si>
  <si>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</si>
  <si>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</si>
  <si>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</si>
  <si>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</si>
  <si>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</si>
  <si>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</si>
  <si>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</si>
  <si>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</si>
  <si>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</si>
  <si>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</si>
  <si>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</si>
  <si>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</si>
  <si>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</si>
  <si>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</si>
  <si>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</si>
  <si>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 xml:space="preserve">  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</si>
  <si>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</si>
  <si>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</si>
  <si>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</si>
  <si>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</si>
  <si>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</si>
  <si>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</si>
  <si>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</si>
  <si>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</si>
  <si>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</si>
  <si>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</si>
  <si>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</si>
  <si>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</si>
  <si>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</si>
  <si>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</si>
  <si>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</si>
  <si>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</si>
  <si>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</si>
  <si>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</si>
  <si>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</si>
  <si>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</si>
  <si>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</si>
  <si>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</si>
  <si>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</si>
  <si>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</si>
  <si>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</si>
  <si>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</si>
  <si>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</si>
  <si>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</si>
  <si>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</si>
  <si>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</si>
  <si>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</si>
  <si>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</si>
  <si>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</si>
  <si>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</si>
  <si>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</si>
  <si>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</si>
  <si>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</si>
  <si>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</si>
  <si>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</si>
  <si>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退耕还林还草</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</si>
  <si>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</si>
  <si>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</si>
  <si>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</si>
  <si>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</si>
  <si>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</si>
  <si>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</si>
  <si>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</si>
  <si>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</si>
  <si>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</si>
  <si>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</si>
  <si>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</si>
  <si>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</si>
  <si>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</si>
  <si>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</si>
  <si>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</si>
  <si>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</si>
  <si>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</si>
  <si>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</si>
  <si>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</si>
  <si>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</si>
  <si>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</si>
  <si>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</si>
  <si>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</si>
  <si>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</si>
  <si>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</si>
  <si>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</si>
  <si>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</si>
  <si>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</si>
  <si>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</si>
  <si>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</si>
  <si>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</si>
  <si>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</si>
  <si>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</si>
  <si>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</si>
  <si>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</si>
  <si>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</si>
  <si>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</si>
  <si>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</si>
  <si>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</si>
  <si>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</si>
  <si>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</si>
  <si>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</si>
  <si>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</si>
  <si>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</si>
  <si>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</si>
  <si>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</si>
  <si>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</si>
  <si>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</si>
  <si>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</si>
  <si>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</si>
  <si>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 xml:space="preserve">  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</si>
  <si>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</si>
  <si>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</si>
  <si>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</si>
  <si>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</si>
  <si>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</si>
  <si>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</si>
  <si>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</si>
  <si>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</si>
  <si>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</si>
  <si>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</si>
  <si>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</si>
  <si>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</si>
  <si>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</si>
  <si>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</si>
  <si>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</si>
  <si>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</si>
  <si>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</si>
  <si>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</si>
  <si>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</si>
  <si>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</si>
  <si>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</si>
  <si>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</si>
  <si>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</si>
  <si>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</si>
  <si>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</si>
  <si>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</si>
  <si>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</si>
  <si>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</si>
  <si>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</si>
  <si>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</si>
  <si>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</si>
  <si>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</si>
  <si>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</si>
  <si>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</si>
  <si>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</si>
  <si>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</si>
  <si>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</si>
  <si>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</si>
  <si>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</si>
  <si>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</si>
  <si>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</si>
  <si>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</si>
  <si>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</si>
  <si>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</si>
  <si>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 xml:space="preserve">  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</si>
  <si>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</si>
  <si>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</si>
  <si>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</si>
  <si>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</si>
  <si>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</si>
  <si>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</si>
  <si>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</si>
  <si>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</si>
  <si>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</si>
  <si>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</si>
  <si>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</si>
  <si>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</si>
  <si>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</si>
  <si>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</si>
  <si>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</si>
  <si>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</si>
  <si>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</si>
  <si>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</si>
  <si>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</si>
  <si>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</si>
  <si>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</si>
  <si>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</si>
  <si>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</si>
  <si>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</si>
  <si>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</si>
  <si>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</si>
  <si>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</si>
  <si>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</si>
  <si>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</si>
  <si>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</si>
  <si>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</si>
  <si>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</si>
  <si>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</si>
  <si>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</si>
  <si>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</si>
  <si>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</si>
  <si>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</si>
  <si>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</si>
  <si>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</si>
  <si>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</si>
  <si>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</si>
  <si>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</si>
  <si>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</si>
  <si>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</si>
  <si>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 xml:space="preserve">  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</si>
  <si>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</si>
  <si>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</si>
  <si>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</si>
  <si>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</si>
  <si>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</si>
  <si>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</si>
  <si>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</si>
  <si>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</si>
  <si>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</si>
  <si>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</si>
  <si>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</si>
  <si>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</si>
  <si>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 xml:space="preserve">  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</si>
  <si>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</si>
  <si>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</si>
  <si>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</si>
  <si>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</si>
  <si>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</si>
  <si>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</si>
  <si>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</si>
  <si>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</si>
  <si>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</si>
  <si>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</si>
  <si>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</si>
  <si>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</si>
  <si>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</si>
  <si>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</si>
  <si>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</si>
  <si>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</si>
  <si>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</si>
  <si>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</si>
  <si>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</si>
  <si>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</si>
  <si>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</si>
  <si>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</si>
  <si>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</si>
  <si>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重点企业贷款贴息</t>
  </si>
  <si>
    <t xml:space="preserve">      其他金融支出</t>
  </si>
  <si>
    <t xml:space="preserve">  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</si>
  <si>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</si>
  <si>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</si>
  <si>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</si>
  <si>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</si>
  <si>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</si>
  <si>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</si>
  <si>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</si>
  <si>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</si>
  <si>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 xml:space="preserve">  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</si>
  <si>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</si>
  <si>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</si>
  <si>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</si>
  <si>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</si>
  <si>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</si>
  <si>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</si>
  <si>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</si>
  <si>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</si>
  <si>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</si>
  <si>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</si>
  <si>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</si>
  <si>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</si>
  <si>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</si>
  <si>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</si>
  <si>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</si>
  <si>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</si>
  <si>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</si>
  <si>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</si>
  <si>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</si>
  <si>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</si>
  <si>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</si>
  <si>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</si>
  <si>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</si>
  <si>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</si>
  <si>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</si>
  <si>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</si>
  <si>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</si>
  <si>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</si>
  <si>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</si>
  <si>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</si>
  <si>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</si>
  <si>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</si>
  <si>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</si>
  <si>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</si>
  <si>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</si>
  <si>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</si>
  <si>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其他自然资源海洋气象等支出</t>
  </si>
  <si>
    <t xml:space="preserve">  住房保障支出</t>
  </si>
  <si>
    <t xml:space="preserve">    保障性安居工程支出</t>
  </si>
  <si>
    <t xml:space="preserve">      沉陷区治理</t>
  </si>
  <si>
    <t xml:space="preserve">      棚户区改造</t>
  </si>
  <si>
    <t xml:space="preserve">      少数民族地区游牧民定居工程</t>
  </si>
  <si>
    <t xml:space="preserve">      农村危房改造</t>
  </si>
  <si>
    <t xml:space="preserve">      老旧小区改造</t>
  </si>
  <si>
    <t xml:space="preserve">      配租型住房保障</t>
  </si>
  <si>
    <t xml:space="preserve">      配售型保障性住房</t>
  </si>
  <si>
    <t xml:space="preserve">      城中村改造</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</si>
  <si>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</si>
  <si>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</si>
  <si>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</si>
  <si>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</si>
  <si>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</si>
  <si>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</si>
  <si>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</si>
  <si>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</si>
  <si>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</si>
  <si>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粮油物资储备支出</t>
  </si>
  <si>
    <t xml:space="preserve">    粮油物资事务</t>
  </si>
  <si>
    <t xml:space="preserve">      财务与审计支出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</si>
  <si>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</si>
  <si>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</si>
  <si>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</si>
  <si>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</si>
  <si>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</si>
  <si>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</si>
  <si>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</si>
  <si>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</si>
  <si>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</si>
  <si>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</si>
  <si>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</si>
  <si>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</si>
  <si>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</si>
  <si>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</si>
  <si>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</si>
  <si>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</si>
  <si>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</si>
  <si>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天然气储备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</si>
  <si>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</si>
  <si>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</si>
  <si>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</si>
  <si>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</si>
  <si>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</si>
  <si>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</si>
  <si>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</si>
  <si>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</si>
  <si>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</si>
  <si>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</si>
  <si>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</si>
  <si>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</si>
  <si>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</si>
  <si>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</si>
  <si>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</si>
  <si>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</si>
  <si>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</si>
  <si>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</si>
  <si>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</si>
  <si>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</si>
  <si>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 xml:space="preserve">  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</si>
  <si>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</si>
  <si>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</si>
  <si>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</si>
  <si>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</si>
  <si>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</si>
  <si>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</si>
  <si>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</si>
  <si>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</si>
  <si>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</si>
  <si>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</si>
  <si>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</si>
  <si>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</si>
  <si>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</si>
  <si>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</si>
  <si>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</si>
  <si>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</si>
  <si>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</si>
  <si>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</si>
  <si>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</si>
  <si>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</si>
  <si>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</si>
  <si>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</si>
  <si>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</si>
  <si>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</si>
  <si>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</si>
  <si>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</si>
  <si>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</si>
  <si>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</si>
  <si>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</si>
  <si>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</si>
  <si>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</si>
  <si>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</si>
  <si>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</si>
  <si>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 xml:space="preserve">      其他灾害防治及应急管理支出</t>
  </si>
  <si>
    <t xml:space="preserve">  预备费</t>
  </si>
  <si>
    <t xml:space="preserve">  其他支出</t>
  </si>
  <si>
    <t xml:space="preserve">    年初预留</t>
  </si>
  <si>
    <t xml:space="preserve">  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</si>
  <si>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</si>
  <si>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</si>
  <si>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</si>
  <si>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</si>
  <si>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</si>
  <si>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债务发行费用支出</t>
  </si>
  <si>
    <t xml:space="preserve">    地方政府一般债务发行费用支出</t>
  </si>
  <si>
    <t>县本级一般公共预算支出小计</t>
  </si>
  <si>
    <t>经济科目名称</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</si>
  <si>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</si>
  <si>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</si>
  <si>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</si>
  <si>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</si>
  <si>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</si>
  <si>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</si>
  <si>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</si>
  <si>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</si>
  <si>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</si>
  <si>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</si>
  <si>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  </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</si>
  <si>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</si>
  <si>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</si>
  <si>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</si>
  <si>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</si>
  <si>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</si>
  <si>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</si>
  <si>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设备购置</t>
  </si>
  <si>
    <t>对事业单位经常性补助</t>
  </si>
  <si>
    <t xml:space="preserve">  工资福利支出</t>
  </si>
  <si>
    <t xml:space="preserve">  商品和服务支出</t>
  </si>
  <si>
    <t>对事业单位资本性补助</t>
  </si>
  <si>
    <t xml:space="preserve">  资本性支出(一)</t>
  </si>
  <si>
    <t>对个人和家庭的补助</t>
  </si>
  <si>
    <t xml:space="preserve">  社会福利和救助</t>
  </si>
  <si>
    <t xml:space="preserve">  助学金</t>
  </si>
  <si>
    <t xml:space="preserve">  离退休费</t>
  </si>
  <si>
    <t xml:space="preserve">  其他对个人和家庭的补助</t>
  </si>
  <si>
    <t>支  出  合  计</t>
  </si>
  <si>
    <t>项       目</t>
  </si>
  <si>
    <t>其中：延续项目</t>
  </si>
  <si>
    <t>其中：新增项目</t>
  </si>
  <si>
    <t>合计</t>
  </si>
  <si>
    <t>一般公共服务支出</t>
  </si>
  <si>
    <t>……</t>
  </si>
  <si>
    <t>国防支出</t>
  </si>
  <si>
    <t>公共安全支出</t>
  </si>
  <si>
    <t>教育支出</t>
  </si>
  <si>
    <t>科学技术支出</t>
  </si>
  <si>
    <t>文化旅游教育与传媒支出</t>
  </si>
  <si>
    <t>社会保障和就业支出</t>
  </si>
  <si>
    <t>卫生健康支出</t>
  </si>
  <si>
    <t>节能环保支出</t>
  </si>
  <si>
    <t>农林水支出</t>
  </si>
  <si>
    <t>交通运输支出</t>
  </si>
  <si>
    <t>资源勘探工业信息等支出</t>
  </si>
  <si>
    <t>商业服务业等支出</t>
  </si>
  <si>
    <t>金融支出</t>
  </si>
  <si>
    <t>自然资源海洋气象等支出</t>
  </si>
  <si>
    <t>住房保障支出</t>
  </si>
  <si>
    <t>粮油物资储备支出</t>
  </si>
  <si>
    <t>灾害防治及应急管理支出</t>
  </si>
  <si>
    <t>债务付息支出</t>
  </si>
  <si>
    <t>注：嵩明县实行乡财县管，对下无税收返还和转移支付预算，此表无数据，以空表公开。</t>
  </si>
  <si>
    <t>县区</t>
  </si>
  <si>
    <t>税收返还</t>
  </si>
  <si>
    <t>转移支付</t>
  </si>
  <si>
    <t>一、提前下达数</t>
  </si>
  <si>
    <t>嵩阳街道</t>
  </si>
  <si>
    <t>杨桥街道</t>
  </si>
  <si>
    <t>杨林镇</t>
  </si>
  <si>
    <t>小街镇</t>
  </si>
  <si>
    <t>牛栏江镇</t>
  </si>
  <si>
    <t>嵩明杨林经济技术开发区管理委员会</t>
  </si>
  <si>
    <t>嵩明职教新城管理委员会</t>
  </si>
  <si>
    <t>云南省花卉示范园区管理委员会</t>
  </si>
  <si>
    <t>2025年预算数</t>
  </si>
  <si>
    <t>比上年增、减情况</t>
  </si>
  <si>
    <t>增、减金额</t>
  </si>
  <si>
    <t>增、减幅度</t>
  </si>
  <si>
    <t>1.因公出国（境）费</t>
  </si>
  <si>
    <t>2.公务接待费</t>
  </si>
  <si>
    <t>3.公务用车购置及运行费</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</si>
  <si>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</si>
  <si>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</si>
  <si>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二、“三公”经费减少变化原因说明:，因公出国出境未安排预算，公务购置及运行费保障标准凋减。</t>
  </si>
  <si>
    <t>一、农网还贷资金收入</t>
  </si>
  <si>
    <t>三、港口建设费收入</t>
  </si>
  <si>
    <t>四、国家电影事业发展专项资金收入</t>
  </si>
  <si>
    <t>五、国有土地收益基金收入</t>
  </si>
  <si>
    <t>六、农业土地开发资金收入</t>
  </si>
  <si>
    <t>七、国有土地使用权出让收入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</si>
  <si>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</si>
  <si>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</si>
  <si>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</si>
  <si>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</si>
  <si>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</si>
  <si>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八、大中型水库库区基金收入</t>
  </si>
  <si>
    <t>九、彩票公益金收入</t>
  </si>
  <si>
    <t xml:space="preserve">  福利彩票公益金收入</t>
  </si>
  <si>
    <t xml:space="preserve">  体育彩票公益金收入</t>
  </si>
  <si>
    <t>十、城市基础设施配套费收入</t>
  </si>
  <si>
    <t>十一、小型水库移民扶助基金收入</t>
  </si>
  <si>
    <t>十二、国家重大水利工程建设基金收入</t>
  </si>
  <si>
    <t>十三、车辆通行费</t>
  </si>
  <si>
    <t>十四、污水处理费收入</t>
  </si>
  <si>
    <t>十五、彩票发行机构和彩票销售机构的业务费用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</si>
  <si>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</si>
  <si>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</si>
  <si>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</si>
  <si>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</si>
  <si>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</si>
  <si>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十六、其他政府性基金收入</t>
  </si>
  <si>
    <t>十七、专项债务对应项目专项收入</t>
  </si>
  <si>
    <t>全县政府性基金预算收入小计</t>
  </si>
  <si>
    <t>　　政府性基金转移收入</t>
  </si>
  <si>
    <t>　　　政府性基金补助收入</t>
  </si>
  <si>
    <t>　　　政府性基金上解收入</t>
  </si>
  <si>
    <t>　　上年结余收入</t>
  </si>
  <si>
    <t>　　调入资金</t>
  </si>
  <si>
    <t>　  地方政府专项债务转贷收入</t>
  </si>
  <si>
    <t>一、教育支出</t>
  </si>
  <si>
    <t>二、科学技术支出</t>
  </si>
  <si>
    <t>三、文化旅游体育与传媒支出</t>
  </si>
  <si>
    <t>四、社会保障和就业支出</t>
  </si>
  <si>
    <t>五、卫生健康支出</t>
  </si>
  <si>
    <t>六、节能环保支出</t>
  </si>
  <si>
    <t>七、城乡社区支出</t>
  </si>
  <si>
    <t>八、农林水支出</t>
  </si>
  <si>
    <t>九、交通运输支出</t>
  </si>
  <si>
    <t>十、资源勘探工业信息等支出</t>
  </si>
  <si>
    <t>十一、金融支出</t>
  </si>
  <si>
    <t>十二、自然资源海洋气象等支出</t>
  </si>
  <si>
    <t>十三、住房保障支出</t>
  </si>
  <si>
    <t>十四、粮油物资储备支出</t>
  </si>
  <si>
    <t>是</t>
  </si>
  <si>
    <t>十五、灾害防治及应急管理支出</t>
  </si>
  <si>
    <t>十六、其他支出</t>
  </si>
  <si>
    <t>十七、债务付息支出</t>
  </si>
  <si>
    <t>十八、债务发行费用支出</t>
  </si>
  <si>
    <t>十九、抗疫特别国债安排的支出</t>
  </si>
  <si>
    <t>全县政府性基金预算支出小计</t>
  </si>
  <si>
    <t>地方政府专项债务还本支出</t>
  </si>
  <si>
    <t xml:space="preserve">   政府性基金转移支付</t>
  </si>
  <si>
    <t xml:space="preserve">      补助支出</t>
  </si>
  <si>
    <t xml:space="preserve">      上解支出</t>
  </si>
  <si>
    <t xml:space="preserve">   调出资金</t>
  </si>
  <si>
    <t xml:space="preserve">   年终结余</t>
  </si>
  <si>
    <t xml:space="preserve">   地方政府专项债务转贷支出</t>
  </si>
  <si>
    <t>县级政府性基金预算收入小计</t>
  </si>
  <si>
    <t>县级政府性基金预算支出小计</t>
  </si>
  <si>
    <t>县本级政府性基金预算收入小计</t>
  </si>
  <si>
    <t>1030102</t>
  </si>
  <si>
    <t>1030112</t>
  </si>
  <si>
    <t xml:space="preserve">    超长期特别国债安排的支出</t>
  </si>
  <si>
    <t>1030115</t>
  </si>
  <si>
    <t xml:space="preserve">      基础教育</t>
  </si>
  <si>
    <t>1030129</t>
  </si>
  <si>
    <t>1030146</t>
  </si>
  <si>
    <t xml:space="preserve">      职业教育</t>
  </si>
  <si>
    <t>1030147</t>
  </si>
  <si>
    <t xml:space="preserve">      特殊教育</t>
  </si>
  <si>
    <t>1030148</t>
  </si>
  <si>
    <t>1030150</t>
  </si>
  <si>
    <t>1030155</t>
  </si>
  <si>
    <t>1030156</t>
  </si>
  <si>
    <t xml:space="preserve">      基础研究</t>
  </si>
  <si>
    <t>1030157</t>
  </si>
  <si>
    <t xml:space="preserve">      应用研究</t>
  </si>
  <si>
    <t>1030158</t>
  </si>
  <si>
    <t xml:space="preserve">      技术研究与开发</t>
  </si>
  <si>
    <t>1030159</t>
  </si>
  <si>
    <t xml:space="preserve">      科技条件与服务</t>
  </si>
  <si>
    <t>1030178</t>
  </si>
  <si>
    <t xml:space="preserve">      科技重大项目</t>
  </si>
  <si>
    <t>1030180</t>
  </si>
  <si>
    <t xml:space="preserve">      其他科技支出</t>
  </si>
  <si>
    <t>1030199</t>
  </si>
  <si>
    <t>文化旅游体育与传媒支出</t>
  </si>
  <si>
    <t>10310</t>
  </si>
  <si>
    <t xml:space="preserve">    国家电影事业发展专项资金安排的支出</t>
  </si>
  <si>
    <t xml:space="preserve">      资助国产影片放映</t>
  </si>
  <si>
    <t xml:space="preserve">      资助影院建设</t>
  </si>
  <si>
    <t xml:space="preserve">      资助少数民族语电影译制</t>
  </si>
  <si>
    <t xml:space="preserve">      购买电影公益性放映版权服务</t>
  </si>
  <si>
    <t xml:space="preserve">      其他国家电影事业发展专项资金支出</t>
  </si>
  <si>
    <t xml:space="preserve">    旅游发展基金支出</t>
  </si>
  <si>
    <t>否</t>
  </si>
  <si>
    <t xml:space="preserve">      宣传促销</t>
  </si>
  <si>
    <t xml:space="preserve">      行业规划</t>
  </si>
  <si>
    <t xml:space="preserve">      旅游事业补助</t>
  </si>
  <si>
    <t xml:space="preserve">      地方旅游开发项目补助</t>
  </si>
  <si>
    <t xml:space="preserve">      其他旅游发展基金支出 </t>
  </si>
  <si>
    <t xml:space="preserve">    国家电影事业发展专项资金对应专项债务收入安排的支出</t>
  </si>
  <si>
    <t xml:space="preserve">      资助城市影院</t>
  </si>
  <si>
    <t xml:space="preserve">      其他国家电影事业发展专项资金对应专项债务收入支出</t>
  </si>
  <si>
    <t xml:space="preserve">      文化和旅游</t>
  </si>
  <si>
    <t xml:space="preserve">      文物</t>
  </si>
  <si>
    <t xml:space="preserve">      体育</t>
  </si>
  <si>
    <t xml:space="preserve">      新闻出版电影</t>
  </si>
  <si>
    <t xml:space="preserve">      广播电视</t>
  </si>
  <si>
    <t xml:space="preserve">      其他文化旅游传媒与体育支出</t>
  </si>
  <si>
    <t xml:space="preserve">      养老机构及服务设施</t>
  </si>
  <si>
    <t xml:space="preserve">      公共就业服务设施</t>
  </si>
  <si>
    <t xml:space="preserve">      公立医院</t>
  </si>
  <si>
    <t xml:space="preserve">      基层医疗卫生机构</t>
  </si>
  <si>
    <t xml:space="preserve">      公共卫生机构</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</si>
  <si>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</si>
  <si>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</si>
  <si>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</si>
  <si>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</si>
  <si>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</si>
  <si>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</si>
  <si>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</si>
  <si>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</si>
  <si>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</si>
  <si>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</si>
  <si>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水污染综合治理</t>
  </si>
  <si>
    <t xml:space="preserve">      应对气候变化</t>
  </si>
  <si>
    <t xml:space="preserve">      “三北”工程建设</t>
  </si>
  <si>
    <t>城乡社区支出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</si>
  <si>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</si>
  <si>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</si>
  <si>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</si>
  <si>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</si>
  <si>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</si>
  <si>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</si>
  <si>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</si>
  <si>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</si>
  <si>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</si>
  <si>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</si>
  <si>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</si>
  <si>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</si>
  <si>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</si>
  <si>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</si>
  <si>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</si>
  <si>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</si>
  <si>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</si>
  <si>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</si>
  <si>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</si>
  <si>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</si>
  <si>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</si>
  <si>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</si>
  <si>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</si>
  <si>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</si>
  <si>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</si>
  <si>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污水处理费收入安排的支出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</si>
  <si>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</si>
  <si>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</si>
  <si>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</si>
  <si>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</si>
  <si>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</si>
  <si>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</si>
  <si>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</si>
  <si>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</si>
  <si>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</si>
  <si>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</si>
  <si>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</si>
  <si>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</si>
  <si>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</si>
  <si>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 xml:space="preserve">      城乡社区公共设施</t>
  </si>
  <si>
    <t xml:space="preserve">    大中型水库库区基金安排的支出</t>
  </si>
  <si>
    <t xml:space="preserve">      基础设施建设和经济发展</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</si>
  <si>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</si>
  <si>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</si>
  <si>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</si>
  <si>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</si>
  <si>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</si>
  <si>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</si>
  <si>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</si>
  <si>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</si>
  <si>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</si>
  <si>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</si>
  <si>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</si>
  <si>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</si>
  <si>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</si>
  <si>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三峡工程后续工作</t>
  </si>
  <si>
    <t xml:space="preserve">      其他重大水利工程建设基金对应专项债务收入支出</t>
  </si>
  <si>
    <t xml:space="preserve">    大中型水库移民后期扶持基金支出</t>
  </si>
  <si>
    <t xml:space="preserve">      移民补助</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</si>
  <si>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</si>
  <si>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</si>
  <si>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</si>
  <si>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</si>
  <si>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</si>
  <si>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农业农村支出</t>
  </si>
  <si>
    <t xml:space="preserve">      水利支出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</si>
  <si>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</si>
  <si>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</si>
  <si>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</si>
  <si>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</si>
  <si>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</si>
  <si>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</si>
  <si>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</si>
  <si>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</si>
  <si>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</si>
  <si>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</si>
  <si>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</si>
  <si>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</si>
  <si>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</si>
  <si>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</si>
  <si>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</si>
  <si>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</si>
  <si>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</si>
  <si>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</si>
  <si>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</si>
  <si>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</si>
  <si>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</si>
  <si>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</si>
  <si>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</si>
  <si>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</si>
  <si>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</si>
  <si>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</si>
  <si>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</si>
  <si>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</si>
  <si>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</si>
  <si>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</si>
  <si>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</si>
  <si>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</si>
  <si>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</si>
  <si>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</si>
  <si>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</si>
  <si>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</si>
  <si>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</si>
  <si>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公路水路运输</t>
  </si>
  <si>
    <t xml:space="preserve">      铁路运输</t>
  </si>
  <si>
    <t xml:space="preserve">      民用航空运输</t>
  </si>
  <si>
    <t xml:space="preserve">      邮政业支出</t>
  </si>
  <si>
    <t xml:space="preserve">    农网还贷资金支出</t>
  </si>
  <si>
    <t xml:space="preserve">      地方农网还贷资金支出</t>
  </si>
  <si>
    <t xml:space="preserve">      其他农网还贷资金支出</t>
  </si>
  <si>
    <t xml:space="preserve">      资源勘探开发</t>
  </si>
  <si>
    <t xml:space="preserve">      制造业</t>
  </si>
  <si>
    <t xml:space="preserve">      工业和信息产业</t>
  </si>
  <si>
    <t xml:space="preserve">    耕地保护考核奖惩基金支出</t>
  </si>
  <si>
    <t xml:space="preserve">      耕地保护</t>
  </si>
  <si>
    <t xml:space="preserve">      补充耕地</t>
  </si>
  <si>
    <t xml:space="preserve">      保障性租赁住房</t>
  </si>
  <si>
    <t xml:space="preserve">      其他住房保障支出</t>
  </si>
  <si>
    <t xml:space="preserve">      其他粮油物资储备支出</t>
  </si>
  <si>
    <t xml:space="preserve">      自然灾害防治</t>
  </si>
  <si>
    <t xml:space="preserve">      自然灾害恢复重建支出</t>
  </si>
  <si>
    <t>其他支出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</si>
  <si>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</si>
  <si>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</si>
  <si>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</si>
  <si>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</si>
  <si>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</si>
  <si>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</si>
  <si>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</si>
  <si>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</si>
  <si>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</si>
  <si>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</si>
  <si>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</si>
  <si>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</si>
  <si>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</si>
  <si>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</si>
  <si>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抗疫特别国债财务基金支出</t>
  </si>
  <si>
    <t xml:space="preserve">    超长期特别国债财务基金支出</t>
  </si>
  <si>
    <t xml:space="preserve">      超长期特别国债财务基金支出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</si>
  <si>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</si>
  <si>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</si>
  <si>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</si>
  <si>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</si>
  <si>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</si>
  <si>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</si>
  <si>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</si>
  <si>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</si>
  <si>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</si>
  <si>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</si>
  <si>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</si>
  <si>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</si>
  <si>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超长期特别国债安排的其他支出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</si>
  <si>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</si>
  <si>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</si>
  <si>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</si>
  <si>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</si>
  <si>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</si>
  <si>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</si>
  <si>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</si>
  <si>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</si>
  <si>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</si>
  <si>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</si>
  <si>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</si>
  <si>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</si>
  <si>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</si>
  <si>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</si>
  <si>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</si>
  <si>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</si>
  <si>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债务发行费用支出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</si>
  <si>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</si>
  <si>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</si>
  <si>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</si>
  <si>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</si>
  <si>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</si>
  <si>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</si>
  <si>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</si>
  <si>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</si>
  <si>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</si>
  <si>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</si>
  <si>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</si>
  <si>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</si>
  <si>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</si>
  <si>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</si>
  <si>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</si>
  <si>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</si>
  <si>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</si>
  <si>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</si>
  <si>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</si>
  <si>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</si>
  <si>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</si>
  <si>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</si>
  <si>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</si>
  <si>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</si>
  <si>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</si>
  <si>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</si>
  <si>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</si>
  <si>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</si>
  <si>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</si>
  <si>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</si>
  <si>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</si>
  <si>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</si>
  <si>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</si>
  <si>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</si>
  <si>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</si>
  <si>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县本级政府性基金预算支出小计</t>
  </si>
  <si>
    <t>预算数比上年预算数增长%</t>
  </si>
  <si>
    <t>一、文化旅游体育与传媒支出</t>
  </si>
  <si>
    <t>二、社会保障和就业支出</t>
  </si>
  <si>
    <t>三、节能环保支出</t>
  </si>
  <si>
    <t>四、城乡社区支出</t>
  </si>
  <si>
    <t>五、农林水支出</t>
  </si>
  <si>
    <t>六、交通运输支出</t>
  </si>
  <si>
    <t>七、资源勘探工业信息等支出</t>
  </si>
  <si>
    <t>八、其他支出</t>
  </si>
  <si>
    <t>九、债务付息支出</t>
  </si>
  <si>
    <t>十、债务发行费用支出</t>
  </si>
  <si>
    <t>十一、抗疫特别国债安排的支出</t>
  </si>
  <si>
    <t>本年支出小计</t>
  </si>
  <si>
    <t>注；嵩明县实行乡财县管，无对下无转移支付预算，此表无数据，以空表公开</t>
  </si>
  <si>
    <r>
      <rPr>
        <sz val="14"/>
        <rFont val="MS Serif"/>
        <charset val="134"/>
      </rPr>
      <t xml:space="preserve">    </t>
    </r>
    <r>
      <rPr>
        <sz val="14"/>
        <color indexed="8"/>
        <rFont val="宋体"/>
        <charset val="134"/>
      </rPr>
      <t>单位：万元</t>
    </r>
  </si>
  <si>
    <t xml:space="preserve">  利润收入</t>
  </si>
  <si>
    <t xml:space="preserve">     电力企业利润收入</t>
  </si>
  <si>
    <t xml:space="preserve">     煤炭企业利润收入</t>
  </si>
  <si>
    <t xml:space="preserve">     运输企业利润收入</t>
  </si>
  <si>
    <t xml:space="preserve">     投资服务企业利润收入</t>
  </si>
  <si>
    <t xml:space="preserve">     贸易企业利润收入</t>
  </si>
  <si>
    <t xml:space="preserve">     建筑施工企业利润收入</t>
  </si>
  <si>
    <t xml:space="preserve">     房地产企业利润收入</t>
  </si>
  <si>
    <t xml:space="preserve">     医药企业利润收入</t>
  </si>
  <si>
    <t xml:space="preserve">     农林牧渔企业利润收入</t>
  </si>
  <si>
    <t xml:space="preserve">     军工企业利润收入</t>
  </si>
  <si>
    <t xml:space="preserve">     转制科研院所利润收入</t>
  </si>
  <si>
    <t xml:space="preserve">     地质勘查企业利润收入</t>
  </si>
  <si>
    <r>
      <rPr>
        <sz val="14"/>
        <rFont val="宋体"/>
        <charset val="134"/>
      </rPr>
      <t xml:space="preserve">  </t>
    </r>
    <r>
      <rPr>
        <sz val="14"/>
        <rFont val="宋体"/>
        <charset val="134"/>
      </rPr>
      <t xml:space="preserve"> </t>
    </r>
    <r>
      <rPr>
        <sz val="14"/>
        <rFont val="宋体"/>
        <charset val="134"/>
      </rPr>
      <t xml:space="preserve">  卫生体育福利企业利润收入</t>
    </r>
  </si>
  <si>
    <t xml:space="preserve">     教育文化广播企业利润收入</t>
  </si>
  <si>
    <t xml:space="preserve">     科学研究企业利润收入</t>
  </si>
  <si>
    <t xml:space="preserve">     机关社团所属企业利润收入</t>
  </si>
  <si>
    <t xml:space="preserve">     化工企业利润收入</t>
  </si>
  <si>
    <t xml:space="preserve">     金融企业利润收入（国资预算）</t>
  </si>
  <si>
    <t xml:space="preserve">     其他国有资本经营预算企业利润收入</t>
  </si>
  <si>
    <t xml:space="preserve">  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</si>
  <si>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</si>
  <si>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</si>
  <si>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</si>
  <si>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</si>
  <si>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 xml:space="preserve">  产权转让收入</t>
  </si>
  <si>
    <t xml:space="preserve">     国有股权、股份转让收入</t>
  </si>
  <si>
    <t xml:space="preserve">     国有独资企业产权转让收入</t>
  </si>
  <si>
    <t xml:space="preserve">     其他国有资本经营预算企业产权转让收入</t>
  </si>
  <si>
    <t xml:space="preserve">  清算收入</t>
  </si>
  <si>
    <t xml:space="preserve">     国有股权、股份清算收入</t>
  </si>
  <si>
    <t xml:space="preserve">     国有独资企业清算收入</t>
  </si>
  <si>
    <t xml:space="preserve">     其他国有资本经营预算企业清算收入</t>
  </si>
  <si>
    <t xml:space="preserve">  其他国有资本经营预算收入</t>
  </si>
  <si>
    <t>全县国有资本经营收入</t>
  </si>
  <si>
    <t>上年结转</t>
  </si>
  <si>
    <t>账务调整收入</t>
  </si>
  <si>
    <t>各项收入合计</t>
  </si>
  <si>
    <r>
      <rPr>
        <sz val="12"/>
        <rFont val="宋体"/>
        <charset val="134"/>
      </rPr>
      <t>打印</t>
    </r>
  </si>
  <si>
    <r>
      <rPr>
        <b/>
        <sz val="14"/>
        <rFont val="Times New Roman"/>
        <charset val="134"/>
      </rPr>
      <t xml:space="preserve">  </t>
    </r>
    <r>
      <rPr>
        <b/>
        <sz val="14"/>
        <rFont val="宋体"/>
        <charset val="134"/>
      </rPr>
      <t>解决历史遗留问题及改革成本支出</t>
    </r>
  </si>
  <si>
    <r>
      <rPr>
        <sz val="14"/>
        <rFont val="Times New Roman"/>
        <charset val="134"/>
      </rPr>
      <t xml:space="preserve">    “</t>
    </r>
    <r>
      <rPr>
        <sz val="14"/>
        <rFont val="宋体"/>
        <charset val="134"/>
      </rPr>
      <t>三供一业</t>
    </r>
    <r>
      <rPr>
        <sz val="14"/>
        <rFont val="Times New Roman"/>
        <charset val="134"/>
      </rPr>
      <t>”</t>
    </r>
    <r>
      <rPr>
        <sz val="14"/>
        <rFont val="宋体"/>
        <charset val="134"/>
      </rPr>
      <t>移交补助支出</t>
    </r>
  </si>
  <si>
    <r>
      <rPr>
        <sz val="14"/>
        <rFont val="Times New Roman"/>
        <charset val="134"/>
      </rPr>
      <t xml:space="preserve">    </t>
    </r>
    <r>
      <rPr>
        <sz val="14"/>
        <rFont val="宋体"/>
        <charset val="134"/>
      </rPr>
      <t>国有企业办职教幼教补助支出</t>
    </r>
  </si>
  <si>
    <r>
      <rPr>
        <sz val="14"/>
        <rFont val="Times New Roman"/>
        <charset val="134"/>
      </rPr>
      <t xml:space="preserve">    </t>
    </r>
    <r>
      <rPr>
        <sz val="14"/>
        <rFont val="宋体"/>
        <charset val="134"/>
      </rPr>
      <t>国有企业退休人员社会化管理补助支出</t>
    </r>
  </si>
  <si>
    <r>
      <rPr>
        <sz val="14"/>
        <rFont val="Times New Roman"/>
        <charset val="134"/>
      </rPr>
      <t xml:space="preserve">    </t>
    </r>
    <r>
      <rPr>
        <sz val="14"/>
        <rFont val="宋体"/>
        <charset val="134"/>
      </rPr>
      <t>国有企业改革成本支出</t>
    </r>
  </si>
  <si>
    <r>
      <rPr>
        <sz val="14"/>
        <rFont val="Times New Roman"/>
        <charset val="134"/>
      </rPr>
      <t xml:space="preserve">    </t>
    </r>
    <r>
      <rPr>
        <sz val="14"/>
        <rFont val="宋体"/>
        <charset val="134"/>
      </rPr>
      <t>离休干部医药费补助支出</t>
    </r>
  </si>
  <si>
    <r>
      <rPr>
        <sz val="14"/>
        <rFont val="Times New Roman"/>
        <charset val="134"/>
      </rPr>
      <t xml:space="preserve">    </t>
    </r>
    <r>
      <rPr>
        <sz val="14"/>
        <rFont val="宋体"/>
        <charset val="134"/>
      </rPr>
      <t>其他解决历史遗留问题及改革成本支出</t>
    </r>
  </si>
  <si>
    <r>
      <rPr>
        <b/>
        <sz val="14"/>
        <rFont val="Times New Roman"/>
        <charset val="134"/>
      </rPr>
      <t xml:space="preserve">  </t>
    </r>
    <r>
      <rPr>
        <b/>
        <sz val="14"/>
        <rFont val="宋体"/>
        <charset val="134"/>
      </rPr>
      <t>国有企业资本金注入</t>
    </r>
  </si>
  <si>
    <r>
      <rPr>
        <sz val="14"/>
        <rFont val="Times New Roman"/>
        <charset val="134"/>
      </rPr>
      <t xml:space="preserve">    </t>
    </r>
    <r>
      <rPr>
        <sz val="14"/>
        <rFont val="宋体"/>
        <charset val="134"/>
      </rPr>
      <t>国有经济结构调整支出</t>
    </r>
  </si>
  <si>
    <r>
      <rPr>
        <sz val="14"/>
        <rFont val="Times New Roman"/>
        <charset val="134"/>
      </rPr>
      <t xml:space="preserve">    </t>
    </r>
    <r>
      <rPr>
        <sz val="14"/>
        <rFont val="宋体"/>
        <charset val="134"/>
      </rPr>
      <t>公益性设施投资支出</t>
    </r>
  </si>
  <si>
    <r>
      <rPr>
        <sz val="14"/>
        <rFont val="Times New Roman"/>
        <charset val="134"/>
      </rPr>
      <t xml:space="preserve">    </t>
    </r>
    <r>
      <rPr>
        <sz val="14"/>
        <rFont val="宋体"/>
        <charset val="134"/>
      </rPr>
      <t>前瞻性战略性产业发展支出</t>
    </r>
  </si>
  <si>
    <r>
      <rPr>
        <sz val="14"/>
        <rFont val="Times New Roman"/>
        <charset val="134"/>
      </rPr>
      <t xml:space="preserve">    </t>
    </r>
    <r>
      <rPr>
        <sz val="14"/>
        <rFont val="宋体"/>
        <charset val="134"/>
      </rPr>
      <t>生态环境保护支出</t>
    </r>
  </si>
  <si>
    <r>
      <rPr>
        <sz val="14"/>
        <rFont val="Times New Roman"/>
        <charset val="134"/>
      </rPr>
      <t xml:space="preserve">    </t>
    </r>
    <r>
      <rPr>
        <sz val="14"/>
        <rFont val="宋体"/>
        <charset val="134"/>
      </rPr>
      <t>其他国有企业资本金注入</t>
    </r>
  </si>
  <si>
    <r>
      <rPr>
        <b/>
        <sz val="14"/>
        <rFont val="Times New Roman"/>
        <charset val="134"/>
      </rPr>
      <t xml:space="preserve">  </t>
    </r>
    <r>
      <rPr>
        <b/>
        <sz val="14"/>
        <rFont val="宋体"/>
        <charset val="134"/>
      </rPr>
      <t>国有企业政策性补贴</t>
    </r>
  </si>
  <si>
    <r>
      <rPr>
        <sz val="14"/>
        <rFont val="Times New Roman"/>
        <charset val="134"/>
      </rPr>
      <t xml:space="preserve">    </t>
    </r>
    <r>
      <rPr>
        <sz val="14"/>
        <rFont val="宋体"/>
        <charset val="134"/>
      </rPr>
      <t>国有企业政策性补贴（项）</t>
    </r>
  </si>
  <si>
    <r>
      <rPr>
        <b/>
        <sz val="14"/>
        <rFont val="Times New Roman"/>
        <charset val="134"/>
      </rPr>
      <t xml:space="preserve">  </t>
    </r>
    <r>
      <rPr>
        <b/>
        <sz val="14"/>
        <rFont val="宋体"/>
        <charset val="134"/>
      </rPr>
      <t>金融国有资本经营预算支出</t>
    </r>
  </si>
  <si>
    <r>
      <rPr>
        <sz val="14"/>
        <rFont val="Times New Roman"/>
        <charset val="134"/>
      </rPr>
      <t xml:space="preserve">  </t>
    </r>
    <r>
      <rPr>
        <sz val="14"/>
        <rFont val="宋体"/>
        <charset val="134"/>
      </rPr>
      <t>其他金融国有资本经营预算支出</t>
    </r>
  </si>
  <si>
    <r>
      <rPr>
        <b/>
        <sz val="14"/>
        <rFont val="Times New Roman"/>
        <charset val="134"/>
      </rPr>
      <t xml:space="preserve">  </t>
    </r>
    <r>
      <rPr>
        <b/>
        <sz val="14"/>
        <rFont val="宋体"/>
        <charset val="134"/>
      </rPr>
      <t>其他国有资本经营预算支出</t>
    </r>
  </si>
  <si>
    <r>
      <rPr>
        <sz val="14"/>
        <rFont val="Times New Roman"/>
        <charset val="134"/>
      </rPr>
      <t xml:space="preserve">    </t>
    </r>
    <r>
      <rPr>
        <sz val="14"/>
        <rFont val="宋体"/>
        <charset val="134"/>
      </rPr>
      <t>其他国有资本经营预算支出（项）</t>
    </r>
  </si>
  <si>
    <r>
      <rPr>
        <b/>
        <sz val="14"/>
        <color indexed="8"/>
        <rFont val="宋体"/>
        <charset val="134"/>
      </rPr>
      <t>全县国有资本经营支出</t>
    </r>
  </si>
  <si>
    <r>
      <rPr>
        <b/>
        <sz val="14"/>
        <rFont val="宋体"/>
        <charset val="134"/>
      </rPr>
      <t>转移性支出</t>
    </r>
  </si>
  <si>
    <r>
      <rPr>
        <sz val="14"/>
        <rFont val="宋体"/>
        <charset val="134"/>
      </rPr>
      <t>国有资本经营预算转移支付</t>
    </r>
  </si>
  <si>
    <r>
      <rPr>
        <sz val="14"/>
        <rFont val="宋体"/>
        <charset val="134"/>
      </rPr>
      <t>调出资金</t>
    </r>
  </si>
  <si>
    <r>
      <rPr>
        <b/>
        <sz val="14"/>
        <rFont val="宋体"/>
        <charset val="134"/>
      </rPr>
      <t>结转下年</t>
    </r>
  </si>
  <si>
    <r>
      <rPr>
        <b/>
        <sz val="14"/>
        <rFont val="宋体"/>
        <charset val="134"/>
      </rPr>
      <t>各项支出合计</t>
    </r>
  </si>
  <si>
    <t>利润收入</t>
  </si>
  <si>
    <t>电力企业利润收入</t>
  </si>
  <si>
    <t>煤炭企业利润收入</t>
  </si>
  <si>
    <t>有色冶金采掘企业利润收入</t>
  </si>
  <si>
    <t>钢铁企业利润收入</t>
  </si>
  <si>
    <t>运输企业利润收入</t>
  </si>
  <si>
    <t>投资服务企业利润收入</t>
  </si>
  <si>
    <t>贸易企业利润收入</t>
  </si>
  <si>
    <t>建筑施工企业利润收入</t>
  </si>
  <si>
    <t>房地产企业利润收入</t>
  </si>
  <si>
    <t>建材企业利润收入</t>
  </si>
  <si>
    <t>医药企业利润收入</t>
  </si>
  <si>
    <t>农林牧渔企业利润收入</t>
  </si>
  <si>
    <t>军工企业利润收入</t>
  </si>
  <si>
    <t>转制科研院所利润收入</t>
  </si>
  <si>
    <t>地质勘查企业利润收入</t>
  </si>
  <si>
    <t>卫生体育福利企业利润收入</t>
  </si>
  <si>
    <t>教育文化广播企业利润收入</t>
  </si>
  <si>
    <t>科学研究企业利润收入</t>
  </si>
  <si>
    <t>机关社团所属企业利润收入</t>
  </si>
  <si>
    <t>化工企业利润收入</t>
  </si>
  <si>
    <t>金融企业利润收入（国资预算）</t>
  </si>
  <si>
    <t>其他国有资本经营预算企业利润收入</t>
  </si>
  <si>
    <t>股利、股息收入</t>
  </si>
  <si>
    <t>国有控股公司股利、股息收入</t>
  </si>
  <si>
    <t>国有参股公司股利、股息收入</t>
  </si>
  <si>
    <t>金融企业股利、股息收入（国资预算）</t>
  </si>
  <si>
    <t>其他国有资本经营预算企业股利、股息收入</t>
  </si>
  <si>
    <t>产权转让收入</t>
  </si>
  <si>
    <t>国有股权、股份转让收入</t>
  </si>
  <si>
    <t>国有独资企业产权转让收入</t>
  </si>
  <si>
    <t>金融企业产权转让收入</t>
  </si>
  <si>
    <t>其他国有资本经营预算企业产权转让收入</t>
  </si>
  <si>
    <t>清算收入</t>
  </si>
  <si>
    <t>国有股权、股份清算收入</t>
  </si>
  <si>
    <t>国有独资企业清算收入</t>
  </si>
  <si>
    <t>其他国有资本经营预算企业清算收入</t>
  </si>
  <si>
    <t>其他国有资本经营预算收入</t>
  </si>
  <si>
    <t>县级国有资本经营收入</t>
  </si>
  <si>
    <r>
      <rPr>
        <b/>
        <sz val="14"/>
        <rFont val="宋体"/>
        <charset val="134"/>
      </rPr>
      <t>解决历史遗留问题及改革成本支出</t>
    </r>
  </si>
  <si>
    <r>
      <rPr>
        <sz val="14"/>
        <rFont val="Times New Roman"/>
        <charset val="134"/>
      </rPr>
      <t>“</t>
    </r>
    <r>
      <rPr>
        <sz val="14"/>
        <rFont val="宋体"/>
        <charset val="134"/>
      </rPr>
      <t>三供一业</t>
    </r>
    <r>
      <rPr>
        <sz val="14"/>
        <rFont val="Times New Roman"/>
        <charset val="134"/>
      </rPr>
      <t>”</t>
    </r>
    <r>
      <rPr>
        <sz val="14"/>
        <rFont val="宋体"/>
        <charset val="134"/>
      </rPr>
      <t>移交补助支出</t>
    </r>
  </si>
  <si>
    <r>
      <rPr>
        <sz val="14"/>
        <rFont val="宋体"/>
        <charset val="134"/>
      </rPr>
      <t>国有企业办职教幼教补助支出</t>
    </r>
  </si>
  <si>
    <r>
      <rPr>
        <sz val="14"/>
        <rFont val="宋体"/>
        <charset val="134"/>
      </rPr>
      <t>国有企业退休人员社会化管理补助支出</t>
    </r>
  </si>
  <si>
    <r>
      <rPr>
        <sz val="14"/>
        <rFont val="宋体"/>
        <charset val="134"/>
      </rPr>
      <t>国有企业改革成本支出</t>
    </r>
  </si>
  <si>
    <r>
      <rPr>
        <sz val="14"/>
        <rFont val="宋体"/>
        <charset val="134"/>
      </rPr>
      <t>离休干部医药费补助支出</t>
    </r>
  </si>
  <si>
    <r>
      <rPr>
        <sz val="14"/>
        <rFont val="宋体"/>
        <charset val="134"/>
      </rPr>
      <t>其他解决历史遗留问题及改革成本支出</t>
    </r>
  </si>
  <si>
    <r>
      <rPr>
        <b/>
        <sz val="14"/>
        <rFont val="宋体"/>
        <charset val="134"/>
      </rPr>
      <t>国有企业资本金注入</t>
    </r>
  </si>
  <si>
    <r>
      <rPr>
        <sz val="14"/>
        <rFont val="宋体"/>
        <charset val="134"/>
      </rPr>
      <t>国有经济结构调整支出</t>
    </r>
  </si>
  <si>
    <r>
      <rPr>
        <sz val="14"/>
        <rFont val="宋体"/>
        <charset val="134"/>
      </rPr>
      <t>公益性设施投资支出</t>
    </r>
  </si>
  <si>
    <r>
      <rPr>
        <sz val="14"/>
        <rFont val="宋体"/>
        <charset val="134"/>
      </rPr>
      <t>前瞻性战略性产业发展支出</t>
    </r>
  </si>
  <si>
    <r>
      <rPr>
        <sz val="14"/>
        <rFont val="宋体"/>
        <charset val="134"/>
      </rPr>
      <t>生态环境保护支出</t>
    </r>
  </si>
  <si>
    <r>
      <rPr>
        <sz val="14"/>
        <rFont val="宋体"/>
        <charset val="134"/>
      </rPr>
      <t>保障国家经济安全支出</t>
    </r>
  </si>
  <si>
    <r>
      <rPr>
        <sz val="14"/>
        <rFont val="宋体"/>
        <charset val="134"/>
      </rPr>
      <t>其他国有企业资本金注入</t>
    </r>
  </si>
  <si>
    <r>
      <rPr>
        <b/>
        <sz val="14"/>
        <rFont val="宋体"/>
        <charset val="134"/>
      </rPr>
      <t>国有企业政策性补贴</t>
    </r>
  </si>
  <si>
    <r>
      <rPr>
        <sz val="14"/>
        <rFont val="宋体"/>
        <charset val="134"/>
      </rPr>
      <t>国有企业政策性补贴（项）</t>
    </r>
  </si>
  <si>
    <r>
      <rPr>
        <b/>
        <sz val="14"/>
        <rFont val="宋体"/>
        <charset val="134"/>
      </rPr>
      <t>金融国有资本经营预算支出</t>
    </r>
  </si>
  <si>
    <r>
      <rPr>
        <sz val="14"/>
        <rFont val="宋体"/>
        <charset val="134"/>
      </rPr>
      <t>其他金融国有资本经营预算支出</t>
    </r>
  </si>
  <si>
    <r>
      <rPr>
        <b/>
        <sz val="14"/>
        <rFont val="宋体"/>
        <charset val="134"/>
      </rPr>
      <t>其他国有资本经营预算支出</t>
    </r>
  </si>
  <si>
    <r>
      <rPr>
        <sz val="14"/>
        <rFont val="宋体"/>
        <charset val="134"/>
      </rPr>
      <t>其他国有资本经营预算支出（项）</t>
    </r>
  </si>
  <si>
    <t>县级国有资本经营支出</t>
  </si>
  <si>
    <t>国有资本经营预算转移支付</t>
  </si>
  <si>
    <t>调出资金</t>
  </si>
  <si>
    <t>结转下年</t>
  </si>
  <si>
    <t>各项支出合计</t>
  </si>
  <si>
    <t xml:space="preserve">     卫生体育福利企业利润收入</t>
  </si>
  <si>
    <t xml:space="preserve">    国有股权、股份转让收入</t>
  </si>
  <si>
    <t xml:space="preserve">    国有独资企业产权转让收入</t>
  </si>
  <si>
    <t xml:space="preserve">   其他国有资本经营预算企业产权转让收入</t>
  </si>
  <si>
    <t>县本级国有资本经营收入</t>
  </si>
  <si>
    <t xml:space="preserve">  解决历史遗留问题及改革成本支出</t>
  </si>
  <si>
    <t xml:space="preserve">    "三供一业"移交补助支出</t>
  </si>
  <si>
    <t xml:space="preserve">    其他解决历史遗留问题及改革成本支出</t>
  </si>
  <si>
    <t xml:space="preserve">    国有企业资本金注入</t>
  </si>
  <si>
    <t xml:space="preserve">    国有经济结构调整支出</t>
  </si>
  <si>
    <t xml:space="preserve">    其他国有企业资本金注入</t>
  </si>
  <si>
    <t xml:space="preserve">    国有企业政策性补贴</t>
  </si>
  <si>
    <t xml:space="preserve">    国有企业政策性补贴（项）</t>
  </si>
  <si>
    <t xml:space="preserve">    金融国有资本经营预算支出</t>
  </si>
  <si>
    <t xml:space="preserve">    其他金融国有资本经营预算支出</t>
  </si>
  <si>
    <t xml:space="preserve">    其他国有资本经营预算支出</t>
  </si>
  <si>
    <t xml:space="preserve">    其他国有资本经营预算支出（项）</t>
  </si>
  <si>
    <t>县本级国有资本经营支出</t>
  </si>
  <si>
    <t>地  区</t>
  </si>
  <si>
    <t>预算数</t>
  </si>
  <si>
    <t>合  计</t>
  </si>
  <si>
    <t>注：嵩明县实行乡财县管，对下无转移支付预算，此表无数据，以空表公开。</t>
  </si>
  <si>
    <t>项目名称</t>
  </si>
  <si>
    <r>
      <rPr>
        <b/>
        <sz val="14"/>
        <rFont val="宋体"/>
        <charset val="134"/>
      </rPr>
      <t>一、企业职工基本养老保险基金收入</t>
    </r>
  </si>
  <si>
    <r>
      <rPr>
        <sz val="14"/>
        <rFont val="Times New Roman"/>
        <charset val="134"/>
      </rPr>
      <t xml:space="preserve">    </t>
    </r>
    <r>
      <rPr>
        <sz val="14"/>
        <rFont val="宋体"/>
        <charset val="134"/>
      </rPr>
      <t>其中：保险费收入</t>
    </r>
  </si>
  <si>
    <r>
      <rPr>
        <sz val="14"/>
        <rFont val="Times New Roman"/>
        <charset val="134"/>
      </rPr>
      <t xml:space="preserve">          </t>
    </r>
    <r>
      <rPr>
        <sz val="14"/>
        <rFont val="宋体"/>
        <charset val="134"/>
      </rPr>
      <t>利息收入</t>
    </r>
  </si>
  <si>
    <r>
      <rPr>
        <sz val="14"/>
        <rFont val="Times New Roman"/>
        <charset val="134"/>
      </rPr>
      <t xml:space="preserve">          </t>
    </r>
    <r>
      <rPr>
        <sz val="14"/>
        <rFont val="宋体"/>
        <charset val="134"/>
      </rPr>
      <t>财政补贴收入</t>
    </r>
  </si>
  <si>
    <r>
      <rPr>
        <b/>
        <sz val="14"/>
        <rFont val="宋体"/>
        <charset val="134"/>
      </rPr>
      <t>二、机关事业单位基本养老保险基金收入</t>
    </r>
  </si>
  <si>
    <r>
      <rPr>
        <b/>
        <sz val="14"/>
        <rFont val="宋体"/>
        <charset val="134"/>
      </rPr>
      <t>三、失业保险基金收入</t>
    </r>
  </si>
  <si>
    <r>
      <rPr>
        <b/>
        <sz val="14"/>
        <rFont val="宋体"/>
        <charset val="134"/>
      </rPr>
      <t>四、城镇职工基本医疗保险基金收入</t>
    </r>
  </si>
  <si>
    <r>
      <rPr>
        <b/>
        <sz val="14"/>
        <rFont val="宋体"/>
        <charset val="134"/>
      </rPr>
      <t>五、工伤保险基金收入</t>
    </r>
  </si>
  <si>
    <r>
      <rPr>
        <b/>
        <sz val="14"/>
        <rFont val="宋体"/>
        <charset val="134"/>
      </rPr>
      <t>六、城乡居民基本养老保险基金收入</t>
    </r>
  </si>
  <si>
    <r>
      <rPr>
        <b/>
        <sz val="14"/>
        <rFont val="宋体"/>
        <charset val="134"/>
      </rPr>
      <t>七、居民基本医疗保险基金收入</t>
    </r>
  </si>
  <si>
    <r>
      <rPr>
        <b/>
        <sz val="14"/>
        <rFont val="宋体"/>
        <charset val="134"/>
      </rPr>
      <t>收入小计</t>
    </r>
  </si>
  <si>
    <r>
      <rPr>
        <sz val="14"/>
        <rFont val="Times New Roman"/>
        <charset val="134"/>
      </rPr>
      <t xml:space="preserve">  </t>
    </r>
    <r>
      <rPr>
        <sz val="14"/>
        <rFont val="宋体"/>
        <charset val="134"/>
      </rPr>
      <t>其中：保险费收入</t>
    </r>
  </si>
  <si>
    <r>
      <rPr>
        <sz val="14"/>
        <rFont val="Times New Roman"/>
        <charset val="134"/>
      </rPr>
      <t xml:space="preserve">        </t>
    </r>
    <r>
      <rPr>
        <sz val="14"/>
        <rFont val="宋体"/>
        <charset val="134"/>
      </rPr>
      <t>利息收入</t>
    </r>
  </si>
  <si>
    <r>
      <rPr>
        <sz val="14"/>
        <rFont val="Times New Roman"/>
        <charset val="134"/>
      </rPr>
      <t xml:space="preserve">        </t>
    </r>
    <r>
      <rPr>
        <sz val="14"/>
        <rFont val="宋体"/>
        <charset val="134"/>
      </rPr>
      <t>财政补贴收入</t>
    </r>
  </si>
  <si>
    <r>
      <rPr>
        <b/>
        <sz val="14"/>
        <rFont val="宋体"/>
        <charset val="134"/>
      </rPr>
      <t>上级补助收入</t>
    </r>
  </si>
  <si>
    <r>
      <rPr>
        <b/>
        <sz val="14"/>
        <rFont val="宋体"/>
        <charset val="134"/>
      </rPr>
      <t>下级上解收入</t>
    </r>
  </si>
  <si>
    <r>
      <rPr>
        <b/>
        <sz val="14"/>
        <rFont val="宋体"/>
        <charset val="134"/>
      </rPr>
      <t>收入合计</t>
    </r>
  </si>
  <si>
    <r>
      <rPr>
        <sz val="14"/>
        <rFont val="Times New Roman"/>
        <charset val="134"/>
      </rPr>
      <t xml:space="preserve">    </t>
    </r>
    <r>
      <rPr>
        <sz val="14"/>
        <color indexed="8"/>
        <rFont val="宋体"/>
        <charset val="134"/>
      </rPr>
      <t>单位：万元</t>
    </r>
  </si>
  <si>
    <r>
      <rPr>
        <b/>
        <sz val="14"/>
        <rFont val="宋体"/>
        <charset val="134"/>
      </rPr>
      <t>一、企业职工基本养老保险基金支出</t>
    </r>
  </si>
  <si>
    <r>
      <rPr>
        <sz val="14"/>
        <rFont val="Times New Roman"/>
        <charset val="134"/>
      </rPr>
      <t xml:space="preserve">    </t>
    </r>
    <r>
      <rPr>
        <sz val="14"/>
        <rFont val="宋体"/>
        <charset val="134"/>
      </rPr>
      <t>其中：待遇支出</t>
    </r>
  </si>
  <si>
    <r>
      <rPr>
        <b/>
        <sz val="14"/>
        <rFont val="宋体"/>
        <charset val="134"/>
      </rPr>
      <t>二、机关事业单位基本养老保险基金支出</t>
    </r>
  </si>
  <si>
    <r>
      <rPr>
        <b/>
        <sz val="14"/>
        <rFont val="宋体"/>
        <charset val="134"/>
      </rPr>
      <t>三、失业保险基金支出</t>
    </r>
  </si>
  <si>
    <r>
      <rPr>
        <b/>
        <sz val="14"/>
        <rFont val="宋体"/>
        <charset val="134"/>
      </rPr>
      <t>四、城镇职工基本医疗保险基金支出</t>
    </r>
  </si>
  <si>
    <r>
      <rPr>
        <b/>
        <sz val="14"/>
        <rFont val="宋体"/>
        <charset val="134"/>
      </rPr>
      <t>五、工伤保险基金支出</t>
    </r>
  </si>
  <si>
    <r>
      <rPr>
        <b/>
        <sz val="14"/>
        <rFont val="宋体"/>
        <charset val="134"/>
      </rPr>
      <t>六、城乡居民基本养老保险基金支出</t>
    </r>
  </si>
  <si>
    <r>
      <rPr>
        <b/>
        <sz val="14"/>
        <rFont val="宋体"/>
        <charset val="134"/>
      </rPr>
      <t>七、居民基本医疗保险基金支出</t>
    </r>
  </si>
  <si>
    <r>
      <rPr>
        <b/>
        <sz val="14"/>
        <rFont val="宋体"/>
        <charset val="134"/>
      </rPr>
      <t>支出小计</t>
    </r>
  </si>
  <si>
    <r>
      <rPr>
        <sz val="14"/>
        <rFont val="Times New Roman"/>
        <charset val="134"/>
      </rPr>
      <t xml:space="preserve">    </t>
    </r>
    <r>
      <rPr>
        <sz val="14"/>
        <rFont val="宋体"/>
        <charset val="134"/>
      </rPr>
      <t>其中：社会保险待遇支出</t>
    </r>
  </si>
  <si>
    <r>
      <rPr>
        <b/>
        <sz val="14"/>
        <rFont val="宋体"/>
        <charset val="134"/>
      </rPr>
      <t>补助下级支出</t>
    </r>
  </si>
  <si>
    <r>
      <rPr>
        <b/>
        <sz val="14"/>
        <rFont val="宋体"/>
        <charset val="134"/>
      </rPr>
      <t>上解上级支出</t>
    </r>
  </si>
  <si>
    <r>
      <rPr>
        <b/>
        <sz val="14"/>
        <rFont val="宋体"/>
        <charset val="134"/>
      </rPr>
      <t>支出合计</t>
    </r>
  </si>
  <si>
    <r>
      <rPr>
        <sz val="11"/>
        <rFont val="SimSun"/>
        <charset val="134"/>
      </rPr>
      <t>单位：亿元</t>
    </r>
  </si>
  <si>
    <r>
      <rPr>
        <b/>
        <sz val="14"/>
        <rFont val="宋体"/>
        <charset val="134"/>
      </rPr>
      <t>地</t>
    </r>
    <r>
      <rPr>
        <b/>
        <sz val="14"/>
        <rFont val="Times New Roman"/>
        <charset val="134"/>
      </rPr>
      <t xml:space="preserve">   </t>
    </r>
    <r>
      <rPr>
        <b/>
        <sz val="14"/>
        <rFont val="宋体"/>
        <charset val="134"/>
      </rPr>
      <t>区</t>
    </r>
  </si>
  <si>
    <r>
      <rPr>
        <b/>
        <sz val="14"/>
        <rFont val="Times New Roman"/>
        <charset val="134"/>
      </rPr>
      <t>2025</t>
    </r>
    <r>
      <rPr>
        <b/>
        <sz val="14"/>
        <rFont val="宋体"/>
        <charset val="134"/>
      </rPr>
      <t>年债务限额</t>
    </r>
  </si>
  <si>
    <r>
      <rPr>
        <b/>
        <sz val="14"/>
        <rFont val="Times New Roman"/>
        <charset val="134"/>
      </rPr>
      <t>2025</t>
    </r>
    <r>
      <rPr>
        <b/>
        <sz val="14"/>
        <rFont val="宋体"/>
        <charset val="134"/>
      </rPr>
      <t>年债务余额预计执行数</t>
    </r>
  </si>
  <si>
    <r>
      <rPr>
        <b/>
        <sz val="14"/>
        <rFont val="宋体"/>
        <charset val="134"/>
      </rPr>
      <t>一般债务</t>
    </r>
  </si>
  <si>
    <r>
      <rPr>
        <b/>
        <sz val="14"/>
        <rFont val="宋体"/>
        <charset val="134"/>
      </rPr>
      <t>专项债务</t>
    </r>
  </si>
  <si>
    <r>
      <rPr>
        <b/>
        <sz val="14"/>
        <rFont val="宋体"/>
        <charset val="134"/>
      </rPr>
      <t>公</t>
    </r>
    <r>
      <rPr>
        <b/>
        <sz val="14"/>
        <rFont val="Times New Roman"/>
        <charset val="134"/>
      </rPr>
      <t xml:space="preserve">  </t>
    </r>
    <r>
      <rPr>
        <b/>
        <sz val="14"/>
        <rFont val="宋体"/>
        <charset val="134"/>
      </rPr>
      <t>式</t>
    </r>
  </si>
  <si>
    <t>A=B+C</t>
  </si>
  <si>
    <t>B</t>
  </si>
  <si>
    <t>C</t>
  </si>
  <si>
    <t>D=E+F</t>
  </si>
  <si>
    <t>E</t>
  </si>
  <si>
    <t>F</t>
  </si>
  <si>
    <r>
      <rPr>
        <sz val="14"/>
        <rFont val="宋体"/>
        <charset val="134"/>
      </rPr>
      <t>昆明市</t>
    </r>
  </si>
  <si>
    <r>
      <rPr>
        <sz val="14"/>
        <rFont val="宋体"/>
        <charset val="134"/>
      </rPr>
      <t>昆明市本级</t>
    </r>
  </si>
  <si>
    <r>
      <rPr>
        <sz val="14"/>
        <rFont val="宋体"/>
        <charset val="134"/>
      </rPr>
      <t>滇中新区本级</t>
    </r>
  </si>
  <si>
    <r>
      <rPr>
        <sz val="14"/>
        <color theme="1"/>
        <rFont val="宋体"/>
        <charset val="134"/>
      </rPr>
      <t>高新区</t>
    </r>
  </si>
  <si>
    <r>
      <rPr>
        <sz val="14"/>
        <color theme="1"/>
        <rFont val="宋体"/>
        <charset val="134"/>
      </rPr>
      <t>度假区</t>
    </r>
  </si>
  <si>
    <r>
      <rPr>
        <sz val="14"/>
        <color theme="1"/>
        <rFont val="宋体"/>
        <charset val="134"/>
      </rPr>
      <t>经开区</t>
    </r>
  </si>
  <si>
    <r>
      <rPr>
        <sz val="14"/>
        <color theme="1"/>
        <rFont val="宋体"/>
        <charset val="134"/>
      </rPr>
      <t>阳宗海</t>
    </r>
  </si>
  <si>
    <r>
      <rPr>
        <sz val="14"/>
        <rFont val="宋体"/>
        <charset val="134"/>
      </rPr>
      <t>磨憨</t>
    </r>
  </si>
  <si>
    <r>
      <rPr>
        <sz val="14"/>
        <color theme="1"/>
        <rFont val="宋体"/>
        <charset val="134"/>
      </rPr>
      <t>五华区</t>
    </r>
  </si>
  <si>
    <r>
      <rPr>
        <sz val="14"/>
        <color theme="1"/>
        <rFont val="宋体"/>
        <charset val="134"/>
      </rPr>
      <t>盘龙区</t>
    </r>
  </si>
  <si>
    <r>
      <rPr>
        <sz val="14"/>
        <color theme="1"/>
        <rFont val="宋体"/>
        <charset val="134"/>
      </rPr>
      <t>官渡区</t>
    </r>
  </si>
  <si>
    <r>
      <rPr>
        <sz val="14"/>
        <color theme="1"/>
        <rFont val="宋体"/>
        <charset val="134"/>
      </rPr>
      <t>西山区</t>
    </r>
  </si>
  <si>
    <r>
      <rPr>
        <sz val="14"/>
        <color theme="1"/>
        <rFont val="宋体"/>
        <charset val="134"/>
      </rPr>
      <t>呈贡区</t>
    </r>
  </si>
  <si>
    <r>
      <rPr>
        <sz val="14"/>
        <color theme="1"/>
        <rFont val="宋体"/>
        <charset val="134"/>
      </rPr>
      <t>东川区</t>
    </r>
  </si>
  <si>
    <r>
      <rPr>
        <sz val="14"/>
        <color theme="1"/>
        <rFont val="宋体"/>
        <charset val="134"/>
      </rPr>
      <t>晋宁区</t>
    </r>
  </si>
  <si>
    <r>
      <rPr>
        <sz val="14"/>
        <color theme="1"/>
        <rFont val="宋体"/>
        <charset val="134"/>
      </rPr>
      <t>石林县</t>
    </r>
  </si>
  <si>
    <r>
      <rPr>
        <sz val="14"/>
        <color theme="1"/>
        <rFont val="宋体"/>
        <charset val="134"/>
      </rPr>
      <t>寻甸县</t>
    </r>
  </si>
  <si>
    <r>
      <rPr>
        <sz val="14"/>
        <color theme="1"/>
        <rFont val="宋体"/>
        <charset val="134"/>
      </rPr>
      <t>禄劝县</t>
    </r>
  </si>
  <si>
    <r>
      <rPr>
        <sz val="14"/>
        <color theme="1"/>
        <rFont val="宋体"/>
        <charset val="134"/>
      </rPr>
      <t>宜良县</t>
    </r>
  </si>
  <si>
    <r>
      <rPr>
        <sz val="14"/>
        <color theme="1"/>
        <rFont val="宋体"/>
        <charset val="134"/>
      </rPr>
      <t>富民县</t>
    </r>
  </si>
  <si>
    <r>
      <rPr>
        <sz val="14"/>
        <color theme="1"/>
        <rFont val="宋体"/>
        <charset val="134"/>
      </rPr>
      <t>嵩明县</t>
    </r>
  </si>
  <si>
    <r>
      <rPr>
        <sz val="14"/>
        <color theme="1"/>
        <rFont val="宋体"/>
        <charset val="134"/>
      </rPr>
      <t>安宁市</t>
    </r>
  </si>
  <si>
    <r>
      <rPr>
        <sz val="12"/>
        <rFont val="宋体"/>
        <charset val="134"/>
      </rPr>
      <t>注：</t>
    </r>
    <r>
      <rPr>
        <sz val="12"/>
        <rFont val="Times New Roman"/>
        <charset val="134"/>
      </rPr>
      <t>1.</t>
    </r>
    <r>
      <rPr>
        <sz val="12"/>
        <rFont val="宋体"/>
        <charset val="134"/>
      </rPr>
      <t>本表反映上一年度本地区、本级及分地区地方政府债务限额及余额预计执行数。</t>
    </r>
  </si>
  <si>
    <t>单位：亿元</t>
  </si>
  <si>
    <t>项    目</t>
  </si>
  <si>
    <t>执行数</t>
  </si>
  <si>
    <t>一、2024年末地方政府一般债务余额实际数</t>
  </si>
  <si>
    <t>二、2025年末地方政府一般债务余额限额</t>
  </si>
  <si>
    <t>三、2025年地方政府一般债务发行额</t>
  </si>
  <si>
    <t xml:space="preserve">   中央转贷地方的国际金融组织和外国政府贷款</t>
  </si>
  <si>
    <t xml:space="preserve">   2025年地方政府一般债券发行额</t>
  </si>
  <si>
    <t>四、2025年地方政府一般债务还本额</t>
  </si>
  <si>
    <t>五、2025年末地方政府一般债务余额预计执行数</t>
  </si>
  <si>
    <t>六、2026年地方财政赤字</t>
  </si>
  <si>
    <t>七、2026年地方政府一般债务余额限额</t>
  </si>
  <si>
    <t>注：1.本表反映本地区上两年度一般债务余额，上一年度一般债务限额、发行额、还本支出及余额，本年度财政赤字及一般债务限额。  
    2.本表由县级以上地方各级财政部门在本级人民代表大会批准预算后二十日内公开。
    3.本表“四、2025年地方政府一般债务还本额”只包括地方政府一般债券还本和外贷还本，不包括按照财政部要求列支在“2310399地方政府其他一般债务还本支出”的置换存量隐性债务部分。</t>
  </si>
  <si>
    <t>一、2024年末地方政府专项债务余额实际数</t>
  </si>
  <si>
    <t>二、2025年末地方政府专项债务余额限额</t>
  </si>
  <si>
    <t>三、2025年地方政府专项债务发行额</t>
  </si>
  <si>
    <t>四、2025年地方政府专项债务还本额</t>
  </si>
  <si>
    <t>五、2025年末地方政府专项债务余额预计执行数</t>
  </si>
  <si>
    <t>六、2026年地方政府专项债务新增限额</t>
  </si>
  <si>
    <t>七、2026年末地方政府专项债务余额限额</t>
  </si>
  <si>
    <t>注：1.本表反映本地区上两年度专项债务余额，上一年度专项债务限额、发行额、还本额及余额，本年度专项债务新增限额及限额。
    2.本表由县级以上地方各级财政部门在本级人民代表大会批准预算后二十日内公开。
    3.本表“四、2025年地方政府专项债务还本额”只包括地方政府专项债券还本额，不包括按照财政部要求列支在“2310499其他政府性基金债务还本支出”的置换存量隐性债务部分。</t>
  </si>
  <si>
    <t>公式</t>
  </si>
  <si>
    <t>本地区</t>
  </si>
  <si>
    <t>本级</t>
  </si>
  <si>
    <t>一、2025年发行预计执行数</t>
  </si>
  <si>
    <t>A=B+D</t>
  </si>
  <si>
    <t>（一）一般债券</t>
  </si>
  <si>
    <t xml:space="preserve">   其中：再融资债券</t>
  </si>
  <si>
    <t>（二）专项债券</t>
  </si>
  <si>
    <t>D</t>
  </si>
  <si>
    <t>二、2025年还本预计执行数</t>
  </si>
  <si>
    <t>F=G+H</t>
  </si>
  <si>
    <t>G</t>
  </si>
  <si>
    <t>H</t>
  </si>
  <si>
    <t>三、2025年付息预计执行数</t>
  </si>
  <si>
    <t>I=J+K</t>
  </si>
  <si>
    <t>J</t>
  </si>
  <si>
    <t>K</t>
  </si>
  <si>
    <t>四、2026年还本预算数</t>
  </si>
  <si>
    <t>L=M+O</t>
  </si>
  <si>
    <t>M</t>
  </si>
  <si>
    <t xml:space="preserve">   其中：再融资</t>
  </si>
  <si>
    <t xml:space="preserve">      财政预算安排 </t>
  </si>
  <si>
    <t>N</t>
  </si>
  <si>
    <t>O</t>
  </si>
  <si>
    <t xml:space="preserve">      财政预算安排</t>
  </si>
  <si>
    <t>P</t>
  </si>
  <si>
    <t>五、2026年付息预算数</t>
  </si>
  <si>
    <t>Q=R+S</t>
  </si>
  <si>
    <t>R</t>
  </si>
  <si>
    <t>S</t>
  </si>
  <si>
    <t>注：1.本表反映本地区上一年度地方政府债券（含再融资债券）发行及还本付息支出预计执行数、本年度地方政府债券还本付息支出预算数等。
    2.本表由县级以上地方各级财政部门在本级人民代表大会批准预算后二十日内公开。</t>
  </si>
  <si>
    <t>公  式</t>
  </si>
  <si>
    <t>下级</t>
  </si>
  <si>
    <t>一、2025年地方政府债务限额</t>
  </si>
  <si>
    <t>其中： 一般债务限额</t>
  </si>
  <si>
    <t xml:space="preserve">       专项债务限额</t>
  </si>
  <si>
    <t>二、提前下达的2026年新增地方政府债务限额</t>
  </si>
  <si>
    <t>注：本表反映本地区及本级年初预算中列示提前下达的新增地方政府债务限额情况，由县级以上地方各级财政部门在本级人民代表大会批准预算后二十日内公开。</t>
  </si>
  <si>
    <t>序号</t>
  </si>
  <si>
    <t>项目类型</t>
  </si>
  <si>
    <t>项目主管部门</t>
  </si>
  <si>
    <t>债券性质</t>
  </si>
  <si>
    <t>债券规模</t>
  </si>
  <si>
    <t>如：农村公路、市政道路等
如：土地储备、政府收费公路、棚改等</t>
  </si>
  <si>
    <t>一般债券
专项债券</t>
  </si>
  <si>
    <t>...</t>
  </si>
  <si>
    <t>注：1、本表反映本级当年提前下达的新增地方政府债券资金使用安排，由县级以上地方各级财政部门在本级人民代表大会批准预算后二十日内公开。
 2、2026年初，尚未申报发行新增地方政府债券，本表为“空”。</t>
  </si>
  <si>
    <r>
      <rPr>
        <b/>
        <sz val="22"/>
        <color rgb="FF000000"/>
        <rFont val="Times New Roman"/>
        <charset val="134"/>
      </rPr>
      <t>6-1   2026</t>
    </r>
    <r>
      <rPr>
        <b/>
        <sz val="22"/>
        <color rgb="FF000000"/>
        <rFont val="宋体"/>
        <charset val="134"/>
      </rPr>
      <t>年嵩明县重大政策和重点项目绩效目标表</t>
    </r>
  </si>
  <si>
    <r>
      <rPr>
        <sz val="11"/>
        <color rgb="FF000000"/>
        <rFont val="宋体"/>
        <charset val="134"/>
      </rPr>
      <t>项目名称</t>
    </r>
  </si>
  <si>
    <r>
      <rPr>
        <sz val="11"/>
        <rFont val="宋体"/>
        <charset val="134"/>
      </rPr>
      <t>项目年度绩效目标</t>
    </r>
  </si>
  <si>
    <r>
      <rPr>
        <sz val="11"/>
        <color rgb="FF000000"/>
        <rFont val="宋体"/>
        <charset val="134"/>
      </rPr>
      <t>一级指标</t>
    </r>
  </si>
  <si>
    <r>
      <rPr>
        <sz val="11"/>
        <color rgb="FF000000"/>
        <rFont val="宋体"/>
        <charset val="134"/>
      </rPr>
      <t>二级指标</t>
    </r>
  </si>
  <si>
    <r>
      <rPr>
        <sz val="11"/>
        <color rgb="FF000000"/>
        <rFont val="宋体"/>
        <charset val="134"/>
      </rPr>
      <t>三级指标</t>
    </r>
  </si>
  <si>
    <r>
      <rPr>
        <sz val="11"/>
        <color rgb="FF000000"/>
        <rFont val="宋体"/>
        <charset val="134"/>
      </rPr>
      <t>指标性质</t>
    </r>
  </si>
  <si>
    <r>
      <rPr>
        <sz val="11"/>
        <color rgb="FF000000"/>
        <rFont val="宋体"/>
        <charset val="134"/>
      </rPr>
      <t>指标值</t>
    </r>
  </si>
  <si>
    <r>
      <rPr>
        <sz val="11"/>
        <color rgb="FF000000"/>
        <rFont val="宋体"/>
        <charset val="134"/>
      </rPr>
      <t>度量单位</t>
    </r>
  </si>
  <si>
    <r>
      <rPr>
        <sz val="11"/>
        <color rgb="FF000000"/>
        <rFont val="宋体"/>
        <charset val="134"/>
      </rPr>
      <t>指标属性</t>
    </r>
  </si>
  <si>
    <r>
      <rPr>
        <sz val="11"/>
        <color rgb="FF000000"/>
        <rFont val="宋体"/>
        <charset val="134"/>
      </rPr>
      <t>指标内容</t>
    </r>
  </si>
  <si>
    <r>
      <rPr>
        <sz val="11"/>
        <color rgb="FF000000"/>
        <rFont val="Times New Roman"/>
        <charset val="134"/>
      </rPr>
      <t>2026</t>
    </r>
    <r>
      <rPr>
        <sz val="11"/>
        <color rgb="FF000000"/>
        <rFont val="宋体"/>
        <charset val="134"/>
      </rPr>
      <t>年基本公共卫生服务项目经费</t>
    </r>
  </si>
  <si>
    <r>
      <rPr>
        <sz val="11"/>
        <rFont val="宋体"/>
        <charset val="134"/>
      </rPr>
      <t>免费为城乡居民提供健康档案、健康教育、预防接种、传染病防治、儿童保健、孕产妇保健、老年人保健、高血压、糖尿病、严重精神障碍患者等慢性病管理、卫生监督协管等国家基本公共卫生服务项目。继续开展计划生育药具免费发放工作。加强健康促进与教育，实施国民健康行动计划，倡导健康的生活方式，引导科学就医和安全合理用药。</t>
    </r>
  </si>
  <si>
    <r>
      <rPr>
        <sz val="11"/>
        <color rgb="FF000000"/>
        <rFont val="宋体"/>
        <charset val="134"/>
      </rPr>
      <t>产出指标</t>
    </r>
  </si>
  <si>
    <r>
      <rPr>
        <sz val="11"/>
        <color theme="1"/>
        <rFont val="宋体"/>
        <charset val="134"/>
      </rPr>
      <t>数量指标</t>
    </r>
  </si>
  <si>
    <r>
      <rPr>
        <sz val="11"/>
        <rFont val="宋体"/>
        <charset val="134"/>
      </rPr>
      <t>补助对象数</t>
    </r>
  </si>
  <si>
    <t>=</t>
  </si>
  <si>
    <t>43.47</t>
  </si>
  <si>
    <r>
      <rPr>
        <sz val="11"/>
        <rFont val="宋体"/>
        <charset val="134"/>
      </rPr>
      <t>万人</t>
    </r>
  </si>
  <si>
    <r>
      <rPr>
        <sz val="11"/>
        <color theme="1"/>
        <rFont val="宋体"/>
        <charset val="134"/>
      </rPr>
      <t>定量指标</t>
    </r>
  </si>
  <si>
    <r>
      <rPr>
        <sz val="11"/>
        <color theme="1"/>
        <rFont val="宋体"/>
        <charset val="134"/>
      </rPr>
      <t>反映获补助对象数</t>
    </r>
  </si>
  <si>
    <r>
      <rPr>
        <sz val="11"/>
        <rFont val="宋体"/>
        <charset val="134"/>
      </rPr>
      <t>居民电子健康档案建档率</t>
    </r>
  </si>
  <si>
    <t>&gt;=</t>
  </si>
  <si>
    <t>80</t>
  </si>
  <si>
    <t>%</t>
  </si>
  <si>
    <r>
      <rPr>
        <sz val="11"/>
        <color theme="1"/>
        <rFont val="宋体"/>
        <charset val="134"/>
      </rPr>
      <t>反映居民电子健康档案建档数量占比</t>
    </r>
  </si>
  <si>
    <r>
      <rPr>
        <sz val="11"/>
        <rFont val="宋体"/>
        <charset val="134"/>
      </rPr>
      <t>适龄人群国家免规划疫苗接种率</t>
    </r>
  </si>
  <si>
    <t>90</t>
  </si>
  <si>
    <r>
      <rPr>
        <sz val="11"/>
        <color theme="1"/>
        <rFont val="宋体"/>
        <charset val="134"/>
      </rPr>
      <t>反映适龄人群国家免规划疫苗接种数量</t>
    </r>
  </si>
  <si>
    <r>
      <rPr>
        <sz val="11"/>
        <rFont val="宋体"/>
        <charset val="134"/>
      </rPr>
      <t>脱贫人口重点人群和农村低保人群家庭医生签约服务</t>
    </r>
  </si>
  <si>
    <t>1725</t>
  </si>
  <si>
    <r>
      <rPr>
        <sz val="11"/>
        <rFont val="宋体"/>
        <charset val="134"/>
      </rPr>
      <t>人</t>
    </r>
  </si>
  <si>
    <r>
      <rPr>
        <sz val="11"/>
        <color theme="1"/>
        <rFont val="宋体"/>
        <charset val="134"/>
      </rPr>
      <t>脱贫人口重点人群和农村低保人群家庭医生签约服务项目，</t>
    </r>
    <r>
      <rPr>
        <sz val="11"/>
        <color theme="1"/>
        <rFont val="Times New Roman"/>
        <charset val="134"/>
      </rPr>
      <t>1725</t>
    </r>
    <r>
      <rPr>
        <sz val="11"/>
        <color theme="1"/>
        <rFont val="宋体"/>
        <charset val="134"/>
      </rPr>
      <t>人县级承担</t>
    </r>
    <r>
      <rPr>
        <sz val="11"/>
        <color theme="1"/>
        <rFont val="Times New Roman"/>
        <charset val="134"/>
      </rPr>
      <t>12</t>
    </r>
    <r>
      <rPr>
        <sz val="11"/>
        <color theme="1"/>
        <rFont val="宋体"/>
        <charset val="134"/>
      </rPr>
      <t>元</t>
    </r>
    <r>
      <rPr>
        <sz val="11"/>
        <color theme="1"/>
        <rFont val="Times New Roman"/>
        <charset val="134"/>
      </rPr>
      <t>/</t>
    </r>
    <r>
      <rPr>
        <sz val="11"/>
        <color theme="1"/>
        <rFont val="宋体"/>
        <charset val="134"/>
      </rPr>
      <t>人，</t>
    </r>
    <r>
      <rPr>
        <sz val="11"/>
        <color theme="1"/>
        <rFont val="Times New Roman"/>
        <charset val="134"/>
      </rPr>
      <t>40%</t>
    </r>
    <r>
      <rPr>
        <sz val="11"/>
        <color theme="1"/>
        <rFont val="宋体"/>
        <charset val="134"/>
      </rPr>
      <t>按人均</t>
    </r>
    <r>
      <rPr>
        <sz val="11"/>
        <color theme="1"/>
        <rFont val="Times New Roman"/>
        <charset val="134"/>
      </rPr>
      <t>3.84</t>
    </r>
    <r>
      <rPr>
        <sz val="11"/>
        <color theme="1"/>
        <rFont val="宋体"/>
        <charset val="134"/>
      </rPr>
      <t>元计算。</t>
    </r>
  </si>
  <si>
    <r>
      <rPr>
        <sz val="11"/>
        <color theme="1"/>
        <rFont val="宋体"/>
        <charset val="134"/>
      </rPr>
      <t>质量指标</t>
    </r>
  </si>
  <si>
    <r>
      <rPr>
        <sz val="11"/>
        <rFont val="宋体"/>
        <charset val="134"/>
      </rPr>
      <t>高血压患者规范管理率</t>
    </r>
  </si>
  <si>
    <t>60</t>
  </si>
  <si>
    <r>
      <rPr>
        <sz val="11"/>
        <rFont val="宋体"/>
        <charset val="134"/>
      </rPr>
      <t>反映高血压患者规范管理程度</t>
    </r>
  </si>
  <si>
    <r>
      <rPr>
        <sz val="11"/>
        <rFont val="宋体"/>
        <charset val="134"/>
      </rPr>
      <t>严重精神障碍患者健康管理率</t>
    </r>
  </si>
  <si>
    <t>95</t>
  </si>
  <si>
    <r>
      <rPr>
        <sz val="11"/>
        <rFont val="宋体"/>
        <charset val="134"/>
      </rPr>
      <t>反映严重精神障碍患者健康管理程度</t>
    </r>
  </si>
  <si>
    <r>
      <rPr>
        <sz val="11"/>
        <rFont val="宋体"/>
        <charset val="134"/>
      </rPr>
      <t>肺结核病患者管理率</t>
    </r>
  </si>
  <si>
    <r>
      <rPr>
        <sz val="11"/>
        <rFont val="宋体"/>
        <charset val="134"/>
      </rPr>
      <t>反映肺结核病患者管理程度</t>
    </r>
  </si>
  <si>
    <r>
      <rPr>
        <sz val="11"/>
        <color theme="1"/>
        <rFont val="宋体"/>
        <charset val="134"/>
      </rPr>
      <t>效益指标</t>
    </r>
  </si>
  <si>
    <r>
      <rPr>
        <sz val="11"/>
        <color theme="1"/>
        <rFont val="宋体"/>
        <charset val="134"/>
      </rPr>
      <t>社会效益</t>
    </r>
  </si>
  <si>
    <r>
      <rPr>
        <sz val="11"/>
        <rFont val="宋体"/>
        <charset val="134"/>
      </rPr>
      <t>居民健康水平</t>
    </r>
  </si>
  <si>
    <r>
      <rPr>
        <sz val="11"/>
        <rFont val="宋体"/>
        <charset val="134"/>
      </rPr>
      <t>持续提高</t>
    </r>
  </si>
  <si>
    <r>
      <rPr>
        <sz val="11"/>
        <color theme="1"/>
        <rFont val="宋体"/>
        <charset val="134"/>
      </rPr>
      <t>定性指标</t>
    </r>
  </si>
  <si>
    <r>
      <rPr>
        <sz val="11"/>
        <rFont val="宋体"/>
        <charset val="134"/>
      </rPr>
      <t>居民健康保健意识和健康知识知晓率</t>
    </r>
  </si>
  <si>
    <r>
      <rPr>
        <sz val="11"/>
        <color theme="1"/>
        <rFont val="宋体"/>
        <charset val="134"/>
      </rPr>
      <t>满意度指标</t>
    </r>
  </si>
  <si>
    <r>
      <rPr>
        <sz val="11"/>
        <color theme="1"/>
        <rFont val="宋体"/>
        <charset val="134"/>
      </rPr>
      <t>服务对象满意度</t>
    </r>
  </si>
  <si>
    <r>
      <rPr>
        <sz val="11"/>
        <color theme="1"/>
        <rFont val="宋体"/>
        <charset val="134"/>
      </rPr>
      <t>受益对象满意度</t>
    </r>
  </si>
  <si>
    <r>
      <rPr>
        <sz val="11"/>
        <color theme="1"/>
        <rFont val="宋体"/>
        <charset val="134"/>
      </rPr>
      <t>牛栏江</t>
    </r>
    <r>
      <rPr>
        <sz val="11"/>
        <color theme="1"/>
        <rFont val="Times New Roman"/>
        <charset val="134"/>
      </rPr>
      <t>—</t>
    </r>
    <r>
      <rPr>
        <sz val="11"/>
        <color theme="1"/>
        <rFont val="宋体"/>
        <charset val="134"/>
      </rPr>
      <t>滇池补水区（嵩明段）城镇污水处理厂水质提升湿地净化工程中央水污染防治资金</t>
    </r>
  </si>
  <si>
    <r>
      <rPr>
        <sz val="11"/>
        <rFont val="宋体"/>
        <charset val="134"/>
      </rPr>
      <t>项目以改善牛栏江水质为目标，进一步削减污水处理厂</t>
    </r>
    <r>
      <rPr>
        <sz val="11"/>
        <rFont val="Times New Roman"/>
        <charset val="134"/>
      </rPr>
      <t>"</t>
    </r>
    <r>
      <rPr>
        <sz val="11"/>
        <rFont val="宋体"/>
        <charset val="134"/>
      </rPr>
      <t>入牛栏江污本项目以改善牛栏江水质为目标，进一步削减污水处理厂</t>
    </r>
    <r>
      <rPr>
        <sz val="11"/>
        <rFont val="Times New Roman"/>
        <charset val="134"/>
      </rPr>
      <t>"</t>
    </r>
    <r>
      <rPr>
        <sz val="11"/>
        <rFont val="宋体"/>
        <charset val="134"/>
      </rPr>
      <t>入牛栏江污染负荷，通过净化水质、污染负荷削减和污水处理厂水质提升再利用，改善流域生态环境，提高水资源利用率，以实现和促进牛栏江﹣滇池补水区区域人口、环境、经济的协调发展。修建人工湿地引</t>
    </r>
    <r>
      <rPr>
        <sz val="11"/>
        <rFont val="Times New Roman"/>
        <charset val="134"/>
      </rPr>
      <t xml:space="preserve">
</t>
    </r>
    <r>
      <rPr>
        <sz val="11"/>
        <rFont val="宋体"/>
        <charset val="134"/>
      </rPr>
      <t>水管道</t>
    </r>
    <r>
      <rPr>
        <sz val="11"/>
        <rFont val="Times New Roman"/>
        <charset val="134"/>
      </rPr>
      <t>6150m</t>
    </r>
    <r>
      <rPr>
        <sz val="11"/>
        <rFont val="宋体"/>
        <charset val="134"/>
      </rPr>
      <t>和建设水质提升湿地（</t>
    </r>
    <r>
      <rPr>
        <sz val="11"/>
        <rFont val="Times New Roman"/>
        <charset val="134"/>
      </rPr>
      <t>627.45</t>
    </r>
    <r>
      <rPr>
        <sz val="11"/>
        <rFont val="宋体"/>
        <charset val="134"/>
      </rPr>
      <t>亩）。项目实施后，工程每年可削减流域污染因子：</t>
    </r>
    <r>
      <rPr>
        <sz val="11"/>
        <rFont val="Times New Roman"/>
        <charset val="134"/>
      </rPr>
      <t>2025</t>
    </r>
    <r>
      <rPr>
        <sz val="11"/>
        <rFont val="宋体"/>
        <charset val="134"/>
      </rPr>
      <t>年之前（嵩明县第三污水处理厂未提标改造完成前）污染物最小削减量为</t>
    </r>
    <r>
      <rPr>
        <sz val="11"/>
        <rFont val="Times New Roman"/>
        <charset val="134"/>
      </rPr>
      <t>COD:63.87/a</t>
    </r>
    <r>
      <rPr>
        <sz val="11"/>
        <rFont val="宋体"/>
        <charset val="134"/>
      </rPr>
      <t>、</t>
    </r>
    <r>
      <rPr>
        <sz val="11"/>
        <rFont val="Times New Roman"/>
        <charset val="134"/>
      </rPr>
      <t>TN60.56U/a</t>
    </r>
    <r>
      <rPr>
        <sz val="11"/>
        <rFont val="宋体"/>
        <charset val="134"/>
      </rPr>
      <t>、</t>
    </r>
    <r>
      <rPr>
        <sz val="11"/>
        <rFont val="Times New Roman"/>
        <charset val="134"/>
      </rPr>
      <t>NH3-N:31.30Va</t>
    </r>
    <r>
      <rPr>
        <sz val="11"/>
        <rFont val="宋体"/>
        <charset val="134"/>
      </rPr>
      <t>、</t>
    </r>
    <r>
      <rPr>
        <sz val="11"/>
        <rFont val="Times New Roman"/>
        <charset val="134"/>
      </rPr>
      <t>TP: 0.64/a; 2026</t>
    </r>
    <r>
      <rPr>
        <sz val="11"/>
        <rFont val="宋体"/>
        <charset val="134"/>
      </rPr>
      <t>年及之后污染物最小削减量为</t>
    </r>
    <r>
      <rPr>
        <sz val="11"/>
        <rFont val="Times New Roman"/>
        <charset val="134"/>
      </rPr>
      <t>COD:91.24/a</t>
    </r>
    <r>
      <rPr>
        <sz val="11"/>
        <rFont val="宋体"/>
        <charset val="134"/>
      </rPr>
      <t>、</t>
    </r>
    <r>
      <rPr>
        <sz val="11"/>
        <rFont val="Times New Roman"/>
        <charset val="134"/>
      </rPr>
      <t>TN86.52/aNH3-N: 44.71t/a</t>
    </r>
    <r>
      <rPr>
        <sz val="11"/>
        <rFont val="宋体"/>
        <charset val="134"/>
      </rPr>
      <t>、</t>
    </r>
    <r>
      <rPr>
        <sz val="11"/>
        <rFont val="Times New Roman"/>
        <charset val="134"/>
      </rPr>
      <t>TP:0.91t/a</t>
    </r>
    <r>
      <rPr>
        <sz val="11"/>
        <rFont val="宋体"/>
        <charset val="134"/>
      </rPr>
      <t>。项目出水水质指标化学需氧量、氨氮和总磷达到《地表水环境质量标准》</t>
    </r>
    <r>
      <rPr>
        <sz val="11"/>
        <rFont val="Times New Roman"/>
        <charset val="134"/>
      </rPr>
      <t>(GB3838-2002)IV</t>
    </r>
    <r>
      <rPr>
        <sz val="11"/>
        <rFont val="宋体"/>
        <charset val="134"/>
      </rPr>
      <t>类标准。群众满意度＞</t>
    </r>
    <r>
      <rPr>
        <sz val="11"/>
        <rFont val="Times New Roman"/>
        <charset val="134"/>
      </rPr>
      <t>90%</t>
    </r>
  </si>
  <si>
    <r>
      <rPr>
        <sz val="11"/>
        <color theme="1"/>
        <rFont val="宋体"/>
        <charset val="134"/>
      </rPr>
      <t>产出指标</t>
    </r>
  </si>
  <si>
    <r>
      <rPr>
        <sz val="11"/>
        <rFont val="宋体"/>
        <charset val="134"/>
      </rPr>
      <t>人工湿地引水管道</t>
    </r>
  </si>
  <si>
    <t>6200</t>
  </si>
  <si>
    <r>
      <rPr>
        <sz val="11"/>
        <rFont val="宋体"/>
        <charset val="134"/>
      </rPr>
      <t>米</t>
    </r>
  </si>
  <si>
    <r>
      <rPr>
        <sz val="11"/>
        <rFont val="宋体"/>
        <charset val="134"/>
      </rPr>
      <t>检查井</t>
    </r>
  </si>
  <si>
    <t>58</t>
  </si>
  <si>
    <r>
      <rPr>
        <sz val="11"/>
        <rFont val="宋体"/>
        <charset val="134"/>
      </rPr>
      <t>座</t>
    </r>
  </si>
  <si>
    <r>
      <rPr>
        <sz val="11"/>
        <rFont val="宋体"/>
        <charset val="134"/>
      </rPr>
      <t>沉泥井</t>
    </r>
  </si>
  <si>
    <t>29</t>
  </si>
  <si>
    <r>
      <rPr>
        <sz val="11"/>
        <rFont val="宋体"/>
        <charset val="134"/>
      </rPr>
      <t>水质提升湿地</t>
    </r>
  </si>
  <si>
    <t>627.45</t>
  </si>
  <si>
    <r>
      <rPr>
        <sz val="11"/>
        <rFont val="宋体"/>
        <charset val="134"/>
      </rPr>
      <t>亩</t>
    </r>
  </si>
  <si>
    <r>
      <rPr>
        <sz val="11"/>
        <rFont val="宋体"/>
        <charset val="134"/>
      </rPr>
      <t>水质提升湿地出水水质指</t>
    </r>
    <r>
      <rPr>
        <sz val="11"/>
        <rFont val="Times New Roman"/>
        <charset val="134"/>
      </rPr>
      <t xml:space="preserve"> </t>
    </r>
    <r>
      <rPr>
        <sz val="11"/>
        <rFont val="宋体"/>
        <charset val="134"/>
      </rPr>
      <t>标</t>
    </r>
  </si>
  <si>
    <r>
      <rPr>
        <sz val="11"/>
        <rFont val="宋体"/>
        <charset val="134"/>
      </rPr>
      <t>项目出水水质指标化学需氧量、氨氮和总磷达到《地表</t>
    </r>
    <r>
      <rPr>
        <sz val="11"/>
        <rFont val="Times New Roman"/>
        <charset val="134"/>
      </rPr>
      <t xml:space="preserve"> </t>
    </r>
    <r>
      <rPr>
        <sz val="11"/>
        <rFont val="宋体"/>
        <charset val="134"/>
      </rPr>
      <t>水环境质量标准》</t>
    </r>
    <r>
      <rPr>
        <sz val="11"/>
        <rFont val="Times New Roman"/>
        <charset val="134"/>
      </rPr>
      <t>(GB3838-2002)IV</t>
    </r>
    <r>
      <rPr>
        <sz val="11"/>
        <rFont val="宋体"/>
        <charset val="134"/>
      </rPr>
      <t>类标准</t>
    </r>
  </si>
  <si>
    <r>
      <rPr>
        <sz val="11"/>
        <rFont val="宋体"/>
        <charset val="134"/>
      </rPr>
      <t>项目出水水质指标化学需氧量、氨氮和总磷达到《地表水环境质量标准》</t>
    </r>
    <r>
      <rPr>
        <sz val="11"/>
        <rFont val="Times New Roman"/>
        <charset val="134"/>
      </rPr>
      <t>(GB3838-2002)IV</t>
    </r>
    <r>
      <rPr>
        <sz val="11"/>
        <rFont val="宋体"/>
        <charset val="134"/>
      </rPr>
      <t>类标准</t>
    </r>
  </si>
  <si>
    <r>
      <rPr>
        <sz val="11"/>
        <rFont val="宋体"/>
        <charset val="134"/>
      </rPr>
      <t>工程质量合格率</t>
    </r>
  </si>
  <si>
    <t>100</t>
  </si>
  <si>
    <r>
      <rPr>
        <sz val="11"/>
        <color theme="1"/>
        <rFont val="宋体"/>
        <charset val="134"/>
      </rPr>
      <t>时效指标</t>
    </r>
  </si>
  <si>
    <r>
      <rPr>
        <sz val="11"/>
        <rFont val="宋体"/>
        <charset val="134"/>
      </rPr>
      <t>建设周期</t>
    </r>
  </si>
  <si>
    <t>12</t>
  </si>
  <si>
    <r>
      <rPr>
        <sz val="11"/>
        <color theme="1"/>
        <rFont val="宋体"/>
        <charset val="134"/>
      </rPr>
      <t>月</t>
    </r>
  </si>
  <si>
    <r>
      <rPr>
        <sz val="11"/>
        <color theme="1"/>
        <rFont val="宋体"/>
        <charset val="134"/>
      </rPr>
      <t>建设周期</t>
    </r>
  </si>
  <si>
    <r>
      <rPr>
        <sz val="11"/>
        <rFont val="宋体"/>
        <charset val="134"/>
      </rPr>
      <t>改善流域内的投资环境，极大地实现社会经济可持续发展的目标</t>
    </r>
  </si>
  <si>
    <r>
      <rPr>
        <sz val="11"/>
        <rFont val="宋体"/>
        <charset val="134"/>
      </rPr>
      <t>极大改善投资环境并实现经济持续发展</t>
    </r>
  </si>
  <si>
    <r>
      <rPr>
        <sz val="11"/>
        <color theme="1"/>
        <rFont val="宋体"/>
        <charset val="134"/>
      </rPr>
      <t>改善流域内的投资环境，极大地实现社会经济可持续发展的目标</t>
    </r>
  </si>
  <si>
    <r>
      <rPr>
        <sz val="11"/>
        <color theme="1"/>
        <rFont val="宋体"/>
        <charset val="134"/>
      </rPr>
      <t>生态效益</t>
    </r>
  </si>
  <si>
    <r>
      <rPr>
        <sz val="11"/>
        <rFont val="Times New Roman"/>
        <charset val="134"/>
      </rPr>
      <t>COD</t>
    </r>
    <r>
      <rPr>
        <sz val="11"/>
        <rFont val="宋体"/>
        <charset val="134"/>
      </rPr>
      <t>削减量</t>
    </r>
  </si>
  <si>
    <t>63.87t</t>
  </si>
  <si>
    <r>
      <rPr>
        <sz val="11"/>
        <color theme="1"/>
        <rFont val="宋体"/>
        <charset val="134"/>
      </rPr>
      <t>吨</t>
    </r>
  </si>
  <si>
    <r>
      <rPr>
        <sz val="11"/>
        <rFont val="Times New Roman"/>
        <charset val="134"/>
      </rPr>
      <t>TN</t>
    </r>
    <r>
      <rPr>
        <sz val="11"/>
        <rFont val="宋体"/>
        <charset val="134"/>
      </rPr>
      <t>削减量</t>
    </r>
  </si>
  <si>
    <t>56t</t>
  </si>
  <si>
    <t>NH3-N</t>
  </si>
  <si>
    <t>31.30t</t>
  </si>
  <si>
    <r>
      <rPr>
        <sz val="11"/>
        <rFont val="Times New Roman"/>
        <charset val="134"/>
      </rPr>
      <t>NH3-N</t>
    </r>
    <r>
      <rPr>
        <sz val="11"/>
        <rFont val="宋体"/>
        <charset val="134"/>
      </rPr>
      <t>削减量</t>
    </r>
  </si>
  <si>
    <t>TP</t>
  </si>
  <si>
    <t>0.64v</t>
  </si>
  <si>
    <r>
      <rPr>
        <sz val="11"/>
        <color theme="1"/>
        <rFont val="宋体"/>
        <charset val="134"/>
      </rPr>
      <t>伏</t>
    </r>
  </si>
  <si>
    <r>
      <rPr>
        <sz val="11"/>
        <color theme="1"/>
        <rFont val="宋体"/>
        <charset val="134"/>
      </rPr>
      <t>群众满意度</t>
    </r>
  </si>
  <si>
    <r>
      <rPr>
        <sz val="11"/>
        <color theme="1"/>
        <rFont val="宋体"/>
        <charset val="134"/>
      </rPr>
      <t>嵩明县城环卫服务市场化项目专项经费</t>
    </r>
  </si>
  <si>
    <r>
      <rPr>
        <sz val="11"/>
        <rFont val="宋体"/>
        <charset val="134"/>
      </rPr>
      <t>促进城市环境卫生管理持续健康发展，引导环卫作业逐步走向市场化运作，满足人民群众对环境质量的要求，进一步提高我县城市环境卫生管理水平。嵩明县环卫服务市场化项目对嵩明县城区</t>
    </r>
    <r>
      <rPr>
        <sz val="11"/>
        <rFont val="Times New Roman"/>
        <charset val="134"/>
      </rPr>
      <t>162.77</t>
    </r>
    <r>
      <rPr>
        <sz val="11"/>
        <rFont val="宋体"/>
        <charset val="134"/>
      </rPr>
      <t>万㎡保洁、垃圾清运作业、</t>
    </r>
    <r>
      <rPr>
        <sz val="11"/>
        <rFont val="Times New Roman"/>
        <charset val="134"/>
      </rPr>
      <t>2</t>
    </r>
    <r>
      <rPr>
        <sz val="11"/>
        <rFont val="宋体"/>
        <charset val="134"/>
      </rPr>
      <t>座垃圾中转站和</t>
    </r>
    <r>
      <rPr>
        <sz val="11"/>
        <rFont val="Times New Roman"/>
        <charset val="134"/>
      </rPr>
      <t>18</t>
    </r>
    <r>
      <rPr>
        <sz val="11"/>
        <rFont val="宋体"/>
        <charset val="134"/>
      </rPr>
      <t>座公厕管理运营工作。</t>
    </r>
  </si>
  <si>
    <r>
      <rPr>
        <sz val="11"/>
        <rFont val="宋体"/>
        <charset val="134"/>
      </rPr>
      <t>街边清扫服务范围</t>
    </r>
  </si>
  <si>
    <r>
      <rPr>
        <sz val="11"/>
        <rFont val="宋体"/>
        <charset val="134"/>
      </rPr>
      <t>合同约定范围</t>
    </r>
  </si>
  <si>
    <r>
      <rPr>
        <sz val="11"/>
        <rFont val="宋体"/>
        <charset val="134"/>
      </rPr>
      <t>平方米</t>
    </r>
  </si>
  <si>
    <r>
      <rPr>
        <sz val="11"/>
        <rFont val="宋体"/>
        <charset val="134"/>
      </rPr>
      <t>嵩明县城区内约</t>
    </r>
    <r>
      <rPr>
        <sz val="11"/>
        <rFont val="Times New Roman"/>
        <charset val="134"/>
      </rPr>
      <t>162.77</t>
    </r>
    <r>
      <rPr>
        <sz val="11"/>
        <rFont val="宋体"/>
        <charset val="134"/>
      </rPr>
      <t>万平方米道路的清扫保洁工作，具体包括主城区嵩阳街道办事处区域内涉及的道路、人行道、果皮箱清理工作</t>
    </r>
  </si>
  <si>
    <r>
      <rPr>
        <sz val="11"/>
        <rFont val="宋体"/>
        <charset val="134"/>
      </rPr>
      <t>中转站运行管理数量</t>
    </r>
  </si>
  <si>
    <t>2</t>
  </si>
  <si>
    <r>
      <rPr>
        <sz val="11"/>
        <rFont val="宋体"/>
        <charset val="134"/>
      </rPr>
      <t>个</t>
    </r>
  </si>
  <si>
    <r>
      <rPr>
        <sz val="11"/>
        <rFont val="宋体"/>
        <charset val="134"/>
      </rPr>
      <t>县城区内</t>
    </r>
    <r>
      <rPr>
        <sz val="11"/>
        <rFont val="Times New Roman"/>
        <charset val="134"/>
      </rPr>
      <t>2</t>
    </r>
    <r>
      <rPr>
        <sz val="11"/>
        <rFont val="宋体"/>
        <charset val="134"/>
      </rPr>
      <t>座中转站的运行维护与管理工作</t>
    </r>
  </si>
  <si>
    <r>
      <rPr>
        <sz val="11"/>
        <rFont val="宋体"/>
        <charset val="134"/>
      </rPr>
      <t>公厕运行管理数量</t>
    </r>
  </si>
  <si>
    <t>23</t>
  </si>
  <si>
    <r>
      <rPr>
        <sz val="11"/>
        <rFont val="宋体"/>
        <charset val="134"/>
      </rPr>
      <t>县城区内</t>
    </r>
    <r>
      <rPr>
        <sz val="11"/>
        <rFont val="Times New Roman"/>
        <charset val="134"/>
      </rPr>
      <t>23</t>
    </r>
    <r>
      <rPr>
        <sz val="11"/>
        <rFont val="宋体"/>
        <charset val="134"/>
      </rPr>
      <t>座直管公厕的运行维护管理。</t>
    </r>
  </si>
  <si>
    <r>
      <rPr>
        <sz val="11"/>
        <rFont val="宋体"/>
        <charset val="134"/>
      </rPr>
      <t>考核结果达标率</t>
    </r>
  </si>
  <si>
    <r>
      <rPr>
        <sz val="11"/>
        <color theme="1"/>
        <rFont val="宋体"/>
        <charset val="134"/>
      </rPr>
      <t>考核结果达标率</t>
    </r>
  </si>
  <si>
    <r>
      <rPr>
        <sz val="11"/>
        <rFont val="宋体"/>
        <charset val="134"/>
      </rPr>
      <t>清扫保洁及时性</t>
    </r>
  </si>
  <si>
    <r>
      <rPr>
        <sz val="11"/>
        <rFont val="宋体"/>
        <charset val="134"/>
      </rPr>
      <t>是否在时限内完成整改</t>
    </r>
  </si>
  <si>
    <r>
      <rPr>
        <sz val="11"/>
        <rFont val="宋体"/>
        <charset val="134"/>
      </rPr>
      <t>服务费拨付及时率</t>
    </r>
  </si>
  <si>
    <r>
      <rPr>
        <sz val="11"/>
        <rFont val="宋体"/>
        <charset val="134"/>
      </rPr>
      <t>按合同约定，每月汇总考核结果，并于每月</t>
    </r>
    <r>
      <rPr>
        <sz val="11"/>
        <rFont val="Times New Roman"/>
        <charset val="134"/>
      </rPr>
      <t>10</t>
    </r>
    <r>
      <rPr>
        <sz val="11"/>
        <rFont val="宋体"/>
        <charset val="134"/>
      </rPr>
      <t>日前根据考核结果结算支付服务费</t>
    </r>
  </si>
  <si>
    <r>
      <rPr>
        <sz val="11"/>
        <color theme="1"/>
        <rFont val="宋体"/>
        <charset val="134"/>
      </rPr>
      <t>社会效益指标</t>
    </r>
  </si>
  <si>
    <r>
      <rPr>
        <sz val="11"/>
        <rFont val="宋体"/>
        <charset val="134"/>
      </rPr>
      <t>提高城市管理水平</t>
    </r>
  </si>
  <si>
    <r>
      <rPr>
        <sz val="11"/>
        <color theme="1"/>
        <rFont val="宋体"/>
        <charset val="134"/>
      </rPr>
      <t>对嵩明县认知度</t>
    </r>
  </si>
  <si>
    <r>
      <rPr>
        <sz val="11"/>
        <rFont val="宋体"/>
        <charset val="134"/>
      </rPr>
      <t>提升居民环卫意识</t>
    </r>
  </si>
  <si>
    <r>
      <rPr>
        <sz val="11"/>
        <color theme="1"/>
        <rFont val="宋体"/>
        <charset val="134"/>
      </rPr>
      <t>做好环卫宣传，树立居民环卫意识</t>
    </r>
  </si>
  <si>
    <r>
      <rPr>
        <sz val="11"/>
        <color theme="1"/>
        <rFont val="宋体"/>
        <charset val="134"/>
      </rPr>
      <t>生态效益指标</t>
    </r>
  </si>
  <si>
    <r>
      <rPr>
        <sz val="11"/>
        <rFont val="宋体"/>
        <charset val="134"/>
      </rPr>
      <t>改善城市面貌、提升人居环境</t>
    </r>
  </si>
  <si>
    <r>
      <rPr>
        <sz val="11"/>
        <color theme="1"/>
        <rFont val="宋体"/>
        <charset val="134"/>
      </rPr>
      <t>是否改善城市面貌，营造</t>
    </r>
    <r>
      <rPr>
        <sz val="11"/>
        <color theme="1"/>
        <rFont val="Times New Roman"/>
        <charset val="134"/>
      </rPr>
      <t>“</t>
    </r>
    <r>
      <rPr>
        <sz val="11"/>
        <color theme="1"/>
        <rFont val="宋体"/>
        <charset val="134"/>
      </rPr>
      <t>清爽、整洁、优美</t>
    </r>
    <r>
      <rPr>
        <sz val="11"/>
        <color theme="1"/>
        <rFont val="Times New Roman"/>
        <charset val="134"/>
      </rPr>
      <t>”</t>
    </r>
    <r>
      <rPr>
        <sz val="11"/>
        <color theme="1"/>
        <rFont val="宋体"/>
        <charset val="134"/>
      </rPr>
      <t>的城市人居环境</t>
    </r>
  </si>
  <si>
    <r>
      <rPr>
        <sz val="11"/>
        <color theme="1"/>
        <rFont val="宋体"/>
        <charset val="134"/>
      </rPr>
      <t>可持续影响指标</t>
    </r>
  </si>
  <si>
    <r>
      <rPr>
        <sz val="11"/>
        <rFont val="宋体"/>
        <charset val="134"/>
      </rPr>
      <t>建立环境卫生保护长效机制</t>
    </r>
  </si>
  <si>
    <t>1</t>
  </si>
  <si>
    <r>
      <rPr>
        <sz val="11"/>
        <color theme="1"/>
        <rFont val="宋体"/>
        <charset val="134"/>
      </rPr>
      <t>是否建立健全环境卫生保护长效机制</t>
    </r>
  </si>
  <si>
    <r>
      <rPr>
        <sz val="11"/>
        <rFont val="宋体"/>
        <charset val="134"/>
      </rPr>
      <t>服务对象满意度指标</t>
    </r>
  </si>
  <si>
    <r>
      <rPr>
        <sz val="11"/>
        <color theme="1"/>
        <rFont val="宋体"/>
        <charset val="134"/>
      </rPr>
      <t>服务对象满意度高</t>
    </r>
  </si>
  <si>
    <r>
      <rPr>
        <sz val="11"/>
        <color theme="1"/>
        <rFont val="宋体"/>
        <charset val="134"/>
      </rPr>
      <t>高质量发展资金</t>
    </r>
  </si>
  <si>
    <r>
      <rPr>
        <sz val="11"/>
        <rFont val="宋体"/>
        <charset val="134"/>
      </rPr>
      <t>深入贯彻落实国家、省、市关于推动工业经济高质量发展的系列决策部署，有效激发市场主体增产增效活力和工业园区干事创业热情，助力辖区企业纾困解难、提质增效，夯实规上企业培育基础，推动全县工业经济实现平稳较快发展</t>
    </r>
  </si>
  <si>
    <r>
      <rPr>
        <sz val="11"/>
        <rFont val="宋体"/>
        <charset val="134"/>
      </rPr>
      <t>专项资金投入撬动全县工业投资倍数</t>
    </r>
  </si>
  <si>
    <r>
      <rPr>
        <sz val="11"/>
        <rFont val="宋体"/>
        <charset val="134"/>
      </rPr>
      <t>倍</t>
    </r>
  </si>
  <si>
    <r>
      <rPr>
        <sz val="11"/>
        <color theme="1"/>
        <rFont val="宋体"/>
        <charset val="134"/>
      </rPr>
      <t>专项资金投入撬动全市</t>
    </r>
    <r>
      <rPr>
        <sz val="11"/>
        <color theme="1"/>
        <rFont val="Times New Roman"/>
        <charset val="134"/>
      </rPr>
      <t xml:space="preserve"> </t>
    </r>
    <r>
      <rPr>
        <sz val="11"/>
        <color theme="1"/>
        <rFont val="宋体"/>
        <charset val="134"/>
      </rPr>
      <t>工业投资倍数</t>
    </r>
  </si>
  <si>
    <r>
      <rPr>
        <sz val="11"/>
        <rFont val="宋体"/>
        <charset val="134"/>
      </rPr>
      <t>专项资金支持</t>
    </r>
    <r>
      <rPr>
        <sz val="11"/>
        <rFont val="Times New Roman"/>
        <charset val="134"/>
      </rPr>
      <t>5</t>
    </r>
    <r>
      <rPr>
        <sz val="11"/>
        <rFont val="宋体"/>
        <charset val="134"/>
      </rPr>
      <t>类重点产</t>
    </r>
    <r>
      <rPr>
        <sz val="11"/>
        <rFont val="Times New Roman"/>
        <charset val="134"/>
      </rPr>
      <t xml:space="preserve"> </t>
    </r>
    <r>
      <rPr>
        <sz val="11"/>
        <rFont val="宋体"/>
        <charset val="134"/>
      </rPr>
      <t>业项目</t>
    </r>
  </si>
  <si>
    <t>1.0</t>
  </si>
  <si>
    <r>
      <rPr>
        <sz val="11"/>
        <rFont val="宋体"/>
        <charset val="134"/>
      </rPr>
      <t>项</t>
    </r>
  </si>
  <si>
    <r>
      <rPr>
        <sz val="11"/>
        <color theme="1"/>
        <rFont val="宋体"/>
        <charset val="134"/>
      </rPr>
      <t>专项资金支持</t>
    </r>
    <r>
      <rPr>
        <sz val="11"/>
        <color theme="1"/>
        <rFont val="Times New Roman"/>
        <charset val="134"/>
      </rPr>
      <t>5</t>
    </r>
    <r>
      <rPr>
        <sz val="11"/>
        <color theme="1"/>
        <rFont val="宋体"/>
        <charset val="134"/>
      </rPr>
      <t>类重点产业项目</t>
    </r>
  </si>
  <si>
    <r>
      <rPr>
        <sz val="11"/>
        <rFont val="Times New Roman"/>
        <charset val="134"/>
      </rPr>
      <t xml:space="preserve">2026 </t>
    </r>
    <r>
      <rPr>
        <sz val="11"/>
        <rFont val="宋体"/>
        <charset val="134"/>
      </rPr>
      <t>年底预算资金平均</t>
    </r>
    <r>
      <rPr>
        <sz val="11"/>
        <rFont val="Times New Roman"/>
        <charset val="134"/>
      </rPr>
      <t xml:space="preserve"> </t>
    </r>
    <r>
      <rPr>
        <sz val="11"/>
        <rFont val="宋体"/>
        <charset val="134"/>
      </rPr>
      <t>支出进度</t>
    </r>
  </si>
  <si>
    <r>
      <rPr>
        <sz val="11"/>
        <color theme="1"/>
        <rFont val="Times New Roman"/>
        <charset val="134"/>
      </rPr>
      <t>2026</t>
    </r>
    <r>
      <rPr>
        <sz val="11"/>
        <color theme="1"/>
        <rFont val="宋体"/>
        <charset val="134"/>
      </rPr>
      <t>年底预算资金平均支出进度</t>
    </r>
  </si>
  <si>
    <r>
      <rPr>
        <sz val="11"/>
        <color theme="1"/>
        <rFont val="宋体"/>
        <charset val="134"/>
      </rPr>
      <t>经济效益</t>
    </r>
  </si>
  <si>
    <r>
      <rPr>
        <sz val="11"/>
        <rFont val="宋体"/>
        <charset val="134"/>
      </rPr>
      <t>规模以上工业企业增加</t>
    </r>
    <r>
      <rPr>
        <sz val="11"/>
        <rFont val="Times New Roman"/>
        <charset val="134"/>
      </rPr>
      <t xml:space="preserve"> </t>
    </r>
    <r>
      <rPr>
        <sz val="11"/>
        <rFont val="宋体"/>
        <charset val="134"/>
      </rPr>
      <t>值增速</t>
    </r>
  </si>
  <si>
    <t>6</t>
  </si>
  <si>
    <r>
      <rPr>
        <sz val="11"/>
        <color theme="1"/>
        <rFont val="宋体"/>
        <charset val="134"/>
      </rPr>
      <t>规模以上工业企业增加值增速</t>
    </r>
  </si>
  <si>
    <r>
      <rPr>
        <sz val="11"/>
        <rFont val="宋体"/>
        <charset val="134"/>
      </rPr>
      <t>获补助项目对行业发展或保障民生促进作用</t>
    </r>
  </si>
  <si>
    <r>
      <rPr>
        <sz val="11"/>
        <rFont val="宋体"/>
        <charset val="134"/>
      </rPr>
      <t>提高</t>
    </r>
  </si>
  <si>
    <t/>
  </si>
  <si>
    <r>
      <rPr>
        <sz val="11"/>
        <color theme="1"/>
        <rFont val="宋体"/>
        <charset val="134"/>
      </rPr>
      <t>获补助项目对行业发展或保障民生促进作用</t>
    </r>
  </si>
  <si>
    <r>
      <rPr>
        <sz val="11"/>
        <color theme="1"/>
        <rFont val="宋体"/>
        <charset val="134"/>
      </rPr>
      <t>可持续影响</t>
    </r>
  </si>
  <si>
    <r>
      <rPr>
        <sz val="11"/>
        <rFont val="宋体"/>
        <charset val="134"/>
      </rPr>
      <t>推动重点产业延链补链强链能力</t>
    </r>
  </si>
  <si>
    <r>
      <rPr>
        <sz val="11"/>
        <color theme="1"/>
        <rFont val="宋体"/>
        <charset val="134"/>
      </rPr>
      <t>推动重点产业延链补链强链能力</t>
    </r>
  </si>
  <si>
    <r>
      <rPr>
        <sz val="11"/>
        <rFont val="宋体"/>
        <charset val="134"/>
      </rPr>
      <t>获扶持企业满意度</t>
    </r>
  </si>
  <si>
    <r>
      <rPr>
        <sz val="11"/>
        <color theme="1"/>
        <rFont val="宋体"/>
        <charset val="134"/>
      </rPr>
      <t>获扶持企业满意度</t>
    </r>
  </si>
  <si>
    <r>
      <rPr>
        <sz val="11"/>
        <color theme="1"/>
        <rFont val="宋体"/>
        <charset val="134"/>
      </rPr>
      <t>杨林镇官渡社区田园综合体二期项目资金</t>
    </r>
  </si>
  <si>
    <r>
      <rPr>
        <sz val="11"/>
        <rFont val="宋体"/>
        <charset val="134"/>
      </rPr>
      <t>使更多农民实现款地就近款业</t>
    </r>
    <r>
      <rPr>
        <sz val="11"/>
        <rFont val="Times New Roman"/>
        <charset val="134"/>
      </rPr>
      <t>,</t>
    </r>
    <r>
      <rPr>
        <sz val="11"/>
        <rFont val="宋体"/>
        <charset val="134"/>
      </rPr>
      <t>有利于解决农民外地务工带来的留守儿童、留守老人问题</t>
    </r>
    <r>
      <rPr>
        <sz val="11"/>
        <rFont val="Times New Roman"/>
        <charset val="134"/>
      </rPr>
      <t>,</t>
    </r>
    <r>
      <rPr>
        <sz val="11"/>
        <rFont val="宋体"/>
        <charset val="134"/>
      </rPr>
      <t>还能交换、双向流动</t>
    </r>
    <r>
      <rPr>
        <sz val="11"/>
        <rFont val="Times New Roman"/>
        <charset val="134"/>
      </rPr>
      <t>;</t>
    </r>
    <r>
      <rPr>
        <sz val="11"/>
        <rFont val="宋体"/>
        <charset val="134"/>
      </rPr>
      <t>有利于业态跨界创新、利益跨界共享</t>
    </r>
    <r>
      <rPr>
        <sz val="11"/>
        <rFont val="Times New Roman"/>
        <charset val="134"/>
      </rPr>
      <t>,</t>
    </r>
    <r>
      <rPr>
        <sz val="11"/>
        <rFont val="宋体"/>
        <charset val="134"/>
      </rPr>
      <t>更好畅遇城乡经济循环</t>
    </r>
    <r>
      <rPr>
        <sz val="11"/>
        <rFont val="Times New Roman"/>
        <charset val="134"/>
      </rPr>
      <t>,</t>
    </r>
    <r>
      <rPr>
        <sz val="11"/>
        <rFont val="宋体"/>
        <charset val="134"/>
      </rPr>
      <t>细小城乡发展差距</t>
    </r>
    <r>
      <rPr>
        <sz val="11"/>
        <rFont val="Times New Roman"/>
        <charset val="134"/>
      </rPr>
      <t>;</t>
    </r>
    <r>
      <rPr>
        <sz val="11"/>
        <rFont val="宋体"/>
        <charset val="134"/>
      </rPr>
      <t>有利于释放杨林大学城、工业园区及广大农村消受潜力</t>
    </r>
    <r>
      <rPr>
        <sz val="11"/>
        <rFont val="Times New Roman"/>
        <charset val="134"/>
      </rPr>
      <t>,</t>
    </r>
    <r>
      <rPr>
        <sz val="11"/>
        <rFont val="宋体"/>
        <charset val="134"/>
      </rPr>
      <t>促进形成新发展格局。</t>
    </r>
  </si>
  <si>
    <r>
      <rPr>
        <sz val="11"/>
        <rFont val="宋体"/>
        <charset val="134"/>
      </rPr>
      <t>对龙河问模加国修缮项目</t>
    </r>
    <r>
      <rPr>
        <sz val="11"/>
        <rFont val="Times New Roman"/>
        <charset val="134"/>
      </rPr>
      <t>(</t>
    </r>
    <r>
      <rPr>
        <sz val="11"/>
        <rFont val="宋体"/>
        <charset val="134"/>
      </rPr>
      <t>建筑、电气工程、给、排水</t>
    </r>
    <r>
      <rPr>
        <sz val="11"/>
        <rFont val="Times New Roman"/>
        <charset val="134"/>
      </rPr>
      <t>)</t>
    </r>
    <r>
      <rPr>
        <sz val="11"/>
        <rFont val="宋体"/>
        <charset val="134"/>
      </rPr>
      <t>面积</t>
    </r>
  </si>
  <si>
    <t>10600</t>
  </si>
  <si>
    <r>
      <rPr>
        <sz val="11"/>
        <rFont val="宋体"/>
        <charset val="134"/>
      </rPr>
      <t>机桥道路加固修缮项目面积</t>
    </r>
  </si>
  <si>
    <t>1200</t>
  </si>
  <si>
    <r>
      <rPr>
        <sz val="11"/>
        <rFont val="宋体"/>
        <charset val="134"/>
      </rPr>
      <t>排水沟挡墙加固项目面积</t>
    </r>
  </si>
  <si>
    <t>1600</t>
  </si>
  <si>
    <r>
      <rPr>
        <sz val="11"/>
        <rFont val="宋体"/>
        <charset val="134"/>
      </rPr>
      <t>其他措施费</t>
    </r>
  </si>
  <si>
    <t>332000</t>
  </si>
  <si>
    <r>
      <rPr>
        <sz val="11"/>
        <rFont val="宋体"/>
        <charset val="134"/>
      </rPr>
      <t>元</t>
    </r>
  </si>
  <si>
    <r>
      <rPr>
        <sz val="11"/>
        <rFont val="宋体"/>
        <charset val="134"/>
      </rPr>
      <t>工程验收合格率</t>
    </r>
  </si>
  <si>
    <r>
      <rPr>
        <sz val="11"/>
        <color theme="1"/>
        <rFont val="宋体"/>
        <charset val="134"/>
      </rPr>
      <t>工程验收合格率</t>
    </r>
  </si>
  <si>
    <r>
      <rPr>
        <sz val="11"/>
        <color theme="1"/>
        <rFont val="宋体"/>
        <charset val="134"/>
      </rPr>
      <t>成本指标</t>
    </r>
  </si>
  <si>
    <r>
      <rPr>
        <sz val="11"/>
        <rFont val="宋体"/>
        <charset val="134"/>
      </rPr>
      <t>经济成本指标</t>
    </r>
  </si>
  <si>
    <t>&lt;=</t>
  </si>
  <si>
    <t>170.66</t>
  </si>
  <si>
    <r>
      <rPr>
        <sz val="11"/>
        <rFont val="宋体"/>
        <charset val="134"/>
      </rPr>
      <t>元</t>
    </r>
    <r>
      <rPr>
        <sz val="11"/>
        <rFont val="Times New Roman"/>
        <charset val="134"/>
      </rPr>
      <t>/</t>
    </r>
    <r>
      <rPr>
        <sz val="11"/>
        <rFont val="宋体"/>
        <charset val="134"/>
      </rPr>
      <t>平方米</t>
    </r>
  </si>
  <si>
    <r>
      <rPr>
        <sz val="11"/>
        <color theme="1"/>
        <rFont val="宋体"/>
        <charset val="134"/>
      </rPr>
      <t>反映项目的经济成本</t>
    </r>
  </si>
  <si>
    <r>
      <rPr>
        <sz val="11"/>
        <rFont val="宋体"/>
        <charset val="134"/>
      </rPr>
      <t>开工时间</t>
    </r>
  </si>
  <si>
    <r>
      <rPr>
        <sz val="11"/>
        <rFont val="Times New Roman"/>
        <charset val="134"/>
      </rPr>
      <t>2024</t>
    </r>
    <r>
      <rPr>
        <sz val="11"/>
        <rFont val="宋体"/>
        <charset val="134"/>
      </rPr>
      <t>年</t>
    </r>
    <r>
      <rPr>
        <sz val="11"/>
        <rFont val="Times New Roman"/>
        <charset val="134"/>
      </rPr>
      <t>9</t>
    </r>
    <r>
      <rPr>
        <sz val="11"/>
        <rFont val="宋体"/>
        <charset val="134"/>
      </rPr>
      <t>月</t>
    </r>
  </si>
  <si>
    <r>
      <rPr>
        <sz val="11"/>
        <color theme="1"/>
        <rFont val="宋体"/>
        <charset val="134"/>
      </rPr>
      <t>反映工程开工时间</t>
    </r>
  </si>
  <si>
    <r>
      <rPr>
        <sz val="11"/>
        <rFont val="宋体"/>
        <charset val="134"/>
      </rPr>
      <t>每年带动村集体的收入</t>
    </r>
  </si>
  <si>
    <r>
      <rPr>
        <sz val="11"/>
        <rFont val="Times New Roman"/>
        <charset val="134"/>
      </rPr>
      <t>50</t>
    </r>
    <r>
      <rPr>
        <sz val="11"/>
        <rFont val="宋体"/>
        <charset val="134"/>
      </rPr>
      <t>万</t>
    </r>
  </si>
  <si>
    <r>
      <rPr>
        <sz val="11"/>
        <rFont val="宋体"/>
        <charset val="134"/>
      </rPr>
      <t>年</t>
    </r>
  </si>
  <si>
    <r>
      <rPr>
        <sz val="11"/>
        <color theme="1"/>
        <rFont val="宋体"/>
        <charset val="134"/>
      </rPr>
      <t>每年带动村集体的收入</t>
    </r>
  </si>
  <si>
    <r>
      <rPr>
        <sz val="11"/>
        <rFont val="宋体"/>
        <charset val="134"/>
      </rPr>
      <t>提供稳定款业岗位的人口数</t>
    </r>
  </si>
  <si>
    <t>30</t>
  </si>
  <si>
    <r>
      <rPr>
        <sz val="11"/>
        <rFont val="宋体"/>
        <charset val="134"/>
      </rPr>
      <t>受益群众人口数</t>
    </r>
  </si>
  <si>
    <t>5500</t>
  </si>
  <si>
    <r>
      <rPr>
        <sz val="11"/>
        <rFont val="宋体"/>
        <charset val="134"/>
      </rPr>
      <t>项目完成的可使用的年限</t>
    </r>
  </si>
  <si>
    <r>
      <rPr>
        <sz val="11"/>
        <color theme="1"/>
        <rFont val="宋体"/>
        <charset val="134"/>
      </rPr>
      <t>反映项目完成的可使用的年限</t>
    </r>
  </si>
  <si>
    <r>
      <rPr>
        <sz val="11"/>
        <rFont val="宋体"/>
        <charset val="134"/>
      </rPr>
      <t>受益群众满意度</t>
    </r>
  </si>
  <si>
    <t>96</t>
  </si>
  <si>
    <r>
      <rPr>
        <sz val="11"/>
        <rFont val="宋体"/>
        <charset val="134"/>
      </rPr>
      <t>受益监测户及脱贫户清意度</t>
    </r>
  </si>
  <si>
    <t>97</t>
  </si>
  <si>
    <r>
      <rPr>
        <sz val="11"/>
        <color theme="1"/>
        <rFont val="宋体"/>
        <charset val="134"/>
      </rPr>
      <t>嵩明县（彩云片区）老旧小区改造项目专项资金</t>
    </r>
  </si>
  <si>
    <r>
      <rPr>
        <sz val="11"/>
        <rFont val="宋体"/>
        <charset val="134"/>
      </rPr>
      <t>完成</t>
    </r>
    <r>
      <rPr>
        <sz val="11"/>
        <rFont val="Times New Roman"/>
        <charset val="134"/>
      </rPr>
      <t>3</t>
    </r>
    <r>
      <rPr>
        <sz val="11"/>
        <rFont val="宋体"/>
        <charset val="134"/>
      </rPr>
      <t>个老旧小区改造，改造户数</t>
    </r>
    <r>
      <rPr>
        <sz val="11"/>
        <rFont val="Times New Roman"/>
        <charset val="134"/>
      </rPr>
      <t>236</t>
    </r>
    <r>
      <rPr>
        <sz val="11"/>
        <rFont val="宋体"/>
        <charset val="134"/>
      </rPr>
      <t>户，改造栋数</t>
    </r>
    <r>
      <rPr>
        <sz val="11"/>
        <rFont val="Times New Roman"/>
        <charset val="134"/>
      </rPr>
      <t>89</t>
    </r>
    <r>
      <rPr>
        <sz val="11"/>
        <rFont val="宋体"/>
        <charset val="134"/>
      </rPr>
      <t>栋，改造面积</t>
    </r>
    <r>
      <rPr>
        <sz val="11"/>
        <rFont val="Times New Roman"/>
        <charset val="134"/>
      </rPr>
      <t>4.5</t>
    </r>
    <r>
      <rPr>
        <sz val="11"/>
        <rFont val="宋体"/>
        <charset val="134"/>
      </rPr>
      <t>万平方米</t>
    </r>
  </si>
  <si>
    <r>
      <rPr>
        <sz val="11"/>
        <rFont val="宋体"/>
        <charset val="134"/>
      </rPr>
      <t>工程总量</t>
    </r>
  </si>
  <si>
    <t>45000</t>
  </si>
  <si>
    <r>
      <rPr>
        <sz val="11"/>
        <rFont val="宋体"/>
        <charset val="134"/>
      </rPr>
      <t>平方米</t>
    </r>
    <r>
      <rPr>
        <sz val="11"/>
        <rFont val="Times New Roman"/>
        <charset val="134"/>
      </rPr>
      <t>/</t>
    </r>
    <r>
      <rPr>
        <sz val="11"/>
        <rFont val="宋体"/>
        <charset val="134"/>
      </rPr>
      <t>公里</t>
    </r>
    <r>
      <rPr>
        <sz val="11"/>
        <rFont val="Times New Roman"/>
        <charset val="134"/>
      </rPr>
      <t>/</t>
    </r>
    <r>
      <rPr>
        <sz val="11"/>
        <rFont val="宋体"/>
        <charset val="134"/>
      </rPr>
      <t>立方</t>
    </r>
    <r>
      <rPr>
        <sz val="11"/>
        <rFont val="Times New Roman"/>
        <charset val="134"/>
      </rPr>
      <t>/</t>
    </r>
    <r>
      <rPr>
        <sz val="11"/>
        <rFont val="宋体"/>
        <charset val="134"/>
      </rPr>
      <t>亩等</t>
    </r>
  </si>
  <si>
    <r>
      <rPr>
        <sz val="11"/>
        <rFont val="宋体"/>
        <charset val="134"/>
      </rPr>
      <t>反映新建、改造、修缮工程量完成情况。</t>
    </r>
  </si>
  <si>
    <r>
      <rPr>
        <sz val="11"/>
        <rFont val="宋体"/>
        <charset val="134"/>
      </rPr>
      <t>主体工程完成率</t>
    </r>
  </si>
  <si>
    <r>
      <rPr>
        <sz val="11"/>
        <rFont val="宋体"/>
        <charset val="134"/>
      </rPr>
      <t>反映主体工程完成情况。</t>
    </r>
    <r>
      <rPr>
        <sz val="11"/>
        <rFont val="Times New Roman"/>
        <charset val="134"/>
      </rPr>
      <t xml:space="preserve">
</t>
    </r>
    <r>
      <rPr>
        <sz val="11"/>
        <rFont val="宋体"/>
        <charset val="134"/>
      </rPr>
      <t>主体工程完成率</t>
    </r>
    <r>
      <rPr>
        <sz val="11"/>
        <rFont val="Times New Roman"/>
        <charset val="134"/>
      </rPr>
      <t>=</t>
    </r>
    <r>
      <rPr>
        <sz val="11"/>
        <rFont val="宋体"/>
        <charset val="134"/>
      </rPr>
      <t>（按计划完成主体工程的工程量</t>
    </r>
    <r>
      <rPr>
        <sz val="11"/>
        <rFont val="Times New Roman"/>
        <charset val="134"/>
      </rPr>
      <t>/</t>
    </r>
    <r>
      <rPr>
        <sz val="11"/>
        <rFont val="宋体"/>
        <charset val="134"/>
      </rPr>
      <t>计划完成主体工程量）</t>
    </r>
    <r>
      <rPr>
        <sz val="11"/>
        <rFont val="Times New Roman"/>
        <charset val="134"/>
      </rPr>
      <t>*100%</t>
    </r>
    <r>
      <rPr>
        <sz val="11"/>
        <rFont val="宋体"/>
        <charset val="134"/>
      </rPr>
      <t>。</t>
    </r>
  </si>
  <si>
    <r>
      <rPr>
        <sz val="11"/>
        <rFont val="宋体"/>
        <charset val="134"/>
      </rPr>
      <t>竣工验收合格率</t>
    </r>
  </si>
  <si>
    <r>
      <rPr>
        <sz val="11"/>
        <color theme="1"/>
        <rFont val="宋体"/>
        <charset val="134"/>
      </rPr>
      <t>反映项目验收情况。竣工验收合格率</t>
    </r>
    <r>
      <rPr>
        <sz val="11"/>
        <color theme="1"/>
        <rFont val="Times New Roman"/>
        <charset val="134"/>
      </rPr>
      <t>=</t>
    </r>
    <r>
      <rPr>
        <sz val="11"/>
        <color theme="1"/>
        <rFont val="宋体"/>
        <charset val="134"/>
      </rPr>
      <t>（验收合格单元工程数量</t>
    </r>
    <r>
      <rPr>
        <sz val="11"/>
        <color theme="1"/>
        <rFont val="Times New Roman"/>
        <charset val="134"/>
      </rPr>
      <t>/</t>
    </r>
    <r>
      <rPr>
        <sz val="11"/>
        <color theme="1"/>
        <rFont val="宋体"/>
        <charset val="134"/>
      </rPr>
      <t>完工单元工程总数）</t>
    </r>
    <r>
      <rPr>
        <sz val="11"/>
        <color theme="1"/>
        <rFont val="Times New Roman"/>
        <charset val="134"/>
      </rPr>
      <t>×100%</t>
    </r>
    <r>
      <rPr>
        <sz val="11"/>
        <color theme="1"/>
        <rFont val="宋体"/>
        <charset val="134"/>
      </rPr>
      <t>。</t>
    </r>
  </si>
  <si>
    <r>
      <rPr>
        <sz val="11"/>
        <rFont val="宋体"/>
        <charset val="134"/>
      </rPr>
      <t>计划完工率</t>
    </r>
  </si>
  <si>
    <r>
      <rPr>
        <sz val="11"/>
        <color theme="1"/>
        <rFont val="宋体"/>
        <charset val="134"/>
      </rPr>
      <t>反映工程按计划完工情况。</t>
    </r>
    <r>
      <rPr>
        <sz val="11"/>
        <color theme="1"/>
        <rFont val="Times New Roman"/>
        <charset val="134"/>
      </rPr>
      <t xml:space="preserve">
</t>
    </r>
    <r>
      <rPr>
        <sz val="11"/>
        <color theme="1"/>
        <rFont val="宋体"/>
        <charset val="134"/>
      </rPr>
      <t>计划完工率</t>
    </r>
    <r>
      <rPr>
        <sz val="11"/>
        <color theme="1"/>
        <rFont val="Times New Roman"/>
        <charset val="134"/>
      </rPr>
      <t>=</t>
    </r>
    <r>
      <rPr>
        <sz val="11"/>
        <color theme="1"/>
        <rFont val="宋体"/>
        <charset val="134"/>
      </rPr>
      <t>实际完成工程项目个数</t>
    </r>
    <r>
      <rPr>
        <sz val="11"/>
        <color theme="1"/>
        <rFont val="Times New Roman"/>
        <charset val="134"/>
      </rPr>
      <t>/</t>
    </r>
    <r>
      <rPr>
        <sz val="11"/>
        <color theme="1"/>
        <rFont val="宋体"/>
        <charset val="134"/>
      </rPr>
      <t>按计划应完成项目个数</t>
    </r>
  </si>
  <si>
    <r>
      <rPr>
        <sz val="11"/>
        <rFont val="宋体"/>
        <charset val="134"/>
      </rPr>
      <t>综合使用率</t>
    </r>
  </si>
  <si>
    <r>
      <rPr>
        <sz val="11"/>
        <color theme="1"/>
        <rFont val="宋体"/>
        <charset val="134"/>
      </rPr>
      <t>反映设施建成后的利用、使用的情况。</t>
    </r>
    <r>
      <rPr>
        <sz val="11"/>
        <color theme="1"/>
        <rFont val="Times New Roman"/>
        <charset val="134"/>
      </rPr>
      <t xml:space="preserve">
</t>
    </r>
    <r>
      <rPr>
        <sz val="11"/>
        <color theme="1"/>
        <rFont val="宋体"/>
        <charset val="134"/>
      </rPr>
      <t>综合使用率</t>
    </r>
    <r>
      <rPr>
        <sz val="11"/>
        <color theme="1"/>
        <rFont val="Times New Roman"/>
        <charset val="134"/>
      </rPr>
      <t>=</t>
    </r>
    <r>
      <rPr>
        <sz val="11"/>
        <color theme="1"/>
        <rFont val="宋体"/>
        <charset val="134"/>
      </rPr>
      <t>（投入使用的基础建设工程建设内容</t>
    </r>
    <r>
      <rPr>
        <sz val="11"/>
        <color theme="1"/>
        <rFont val="Times New Roman"/>
        <charset val="134"/>
      </rPr>
      <t>/</t>
    </r>
    <r>
      <rPr>
        <sz val="11"/>
        <color theme="1"/>
        <rFont val="宋体"/>
        <charset val="134"/>
      </rPr>
      <t>完成建设内容）</t>
    </r>
    <r>
      <rPr>
        <sz val="11"/>
        <color theme="1"/>
        <rFont val="Times New Roman"/>
        <charset val="134"/>
      </rPr>
      <t>*100%</t>
    </r>
  </si>
  <si>
    <r>
      <rPr>
        <sz val="11"/>
        <color theme="1"/>
        <rFont val="宋体"/>
        <charset val="134"/>
      </rPr>
      <t>服务对象满意度指标</t>
    </r>
  </si>
  <si>
    <r>
      <rPr>
        <sz val="11"/>
        <rFont val="宋体"/>
        <charset val="134"/>
      </rPr>
      <t>受益人群满意度</t>
    </r>
  </si>
  <si>
    <r>
      <rPr>
        <sz val="11"/>
        <color theme="1"/>
        <rFont val="宋体"/>
        <charset val="134"/>
      </rPr>
      <t>调查人群中对设施建设或设施运行的满意度。</t>
    </r>
    <r>
      <rPr>
        <sz val="11"/>
        <color theme="1"/>
        <rFont val="Times New Roman"/>
        <charset val="134"/>
      </rPr>
      <t xml:space="preserve">
</t>
    </r>
    <r>
      <rPr>
        <sz val="11"/>
        <color theme="1"/>
        <rFont val="宋体"/>
        <charset val="134"/>
      </rPr>
      <t>受益人群覆盖率</t>
    </r>
    <r>
      <rPr>
        <sz val="11"/>
        <color theme="1"/>
        <rFont val="Times New Roman"/>
        <charset val="134"/>
      </rPr>
      <t>=</t>
    </r>
    <r>
      <rPr>
        <sz val="11"/>
        <color theme="1"/>
        <rFont val="宋体"/>
        <charset val="134"/>
      </rPr>
      <t>（调查人群中对设施建设或设施运行的人数</t>
    </r>
    <r>
      <rPr>
        <sz val="11"/>
        <color theme="1"/>
        <rFont val="Times New Roman"/>
        <charset val="134"/>
      </rPr>
      <t>/</t>
    </r>
    <r>
      <rPr>
        <sz val="11"/>
        <color theme="1"/>
        <rFont val="宋体"/>
        <charset val="134"/>
      </rPr>
      <t>问卷调查人数）</t>
    </r>
    <r>
      <rPr>
        <sz val="11"/>
        <color theme="1"/>
        <rFont val="Times New Roman"/>
        <charset val="134"/>
      </rPr>
      <t>*100%</t>
    </r>
  </si>
  <si>
    <t>重点工作</t>
  </si>
  <si>
    <t>2026年工作重点及工作情况</t>
  </si>
  <si>
    <t>兜牢基层“三保”保障底线</t>
  </si>
  <si>
    <t>坚持“三保”优先支出顺序，加强预算编制及审核，足额安排“三保”预算。2026年“三保”预算编制数165889万元，同比增长7.8%。完善预算执行监测和风险防范处置机制，加强库款保障水平监测，坚决抗牢主体责任，提前发现、及时处置苗头问题和风险隐患，确保“三保”不出问题。紧盯全年收入目标，强化措施，主动作为、做大增量，提升县级财力保障水平。</t>
  </si>
  <si>
    <t>坚持人民至上，更大力度支持民生保障</t>
  </si>
  <si>
    <t>支持办好人民满意的教育。安排7.14亿元用于保障教育经费投入“两个只增不减”，同比增长14.4%，支持学前教育，推动义务教育优质均衡发展，提升普通高中办学水平，补充特殊教育办学。支持提高医疗卫生服务水平。安排3.25亿元用于卫生健康支出，同比增长37.9%，支持基层医疗卫生机构服务能力建设，中医药传承发展和卫生健康人才培养，疾病预防控制和医疗服务等。支持进一步完善社会保障体系。安排4.83亿元用于社会保障和就业支出，同比增长18.8%，助推构建优质可持续的社会保障体系，不断增强居民获得感、幸福感、安全感。</t>
  </si>
  <si>
    <t>拓展发展空间，更大力度支持区域联动</t>
  </si>
  <si>
    <t>安排8245万元用于镇（街道）、园区项目支出及发展激励，为镇（街道）、园区高质量发展赋能添力。围绕大抓产业，集群成链，推动产业转型，安排4000万元用于加大产业扶持力度。</t>
  </si>
  <si>
    <t>提高投资强度，更大力度支持有效投资</t>
  </si>
  <si>
    <t>安排3.59亿元用于支持155余项政府投资类项目建设及清欠等，力促项目“三提速”，在建项目加快推进，新建项目提快开工，历史遗留问题增速化解。安排2亿元用于土地成本返还及征迁资金。</t>
  </si>
  <si>
    <t>推进乡村全面振兴，更大力度支持和美乡村建设</t>
  </si>
  <si>
    <t>安排农林水支出4.04亿元，同比增长69.4%，用于支持“10+25”乡村振兴村建设、高标准农田建设、耕地地力保护、农村公益事业财政奖补项目、水库除险加固、森林生态效益补偿等。</t>
  </si>
  <si>
    <t>推进新型城镇化，更大力度支持城乡融合发展</t>
  </si>
  <si>
    <t>安排城乡社区支出7.39亿元，用于产城深度融合、城市精细治理及支持扩大消费。安排5507.48万元用于老旧小区改造、城市更新提升等。安排交通运输支出6700万元，持续优化和完善全县交通基础设施，助力综合交通建设跑出“加速度”。</t>
  </si>
  <si>
    <t>推动绿色发展，更大力度支持生态环境改善</t>
  </si>
  <si>
    <t>安排节能环保支出6935万元，同比增长211.3%，用于流域水污染防治和水生态保护、“一江八河”整治、土壤污染风险管控、新污染物及固废污染防治等。</t>
  </si>
  <si>
    <t>坚守政府债务风险防线</t>
  </si>
  <si>
    <t>严格偿债计划管理，统筹预算收入，完善专项债项目收益偿还机制，拓宽偿债资金来源，落实政府债务还本付息责任。安排7.68亿元用于偿还政府债务本息，其中：再融资债券偿还4.58亿元，预算安排偿还3.1亿元。完善应急处置预案，落实落细债务到期预警机制，确保不发生兑付风险。开好规范举债融资“前门”，严格新增专项债券项目审核，提高专项债券项目质量，管好用好专项债券资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</si>
</sst>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2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0.000000"/>
    <numFmt numFmtId="178" formatCode="0.00_ "/>
    <numFmt numFmtId="179" formatCode="0.0_ "/>
    <numFmt numFmtId="180" formatCode="0\.0,&quot;0&quot;"/>
    <numFmt numFmtId="181" formatCode="#,##0_ "/>
    <numFmt numFmtId="182" formatCode="0.0%"/>
    <numFmt numFmtId="183" formatCode="#,##0.00_ ;\-#,##0.00;;"/>
    <numFmt numFmtId="184" formatCode="#,##0.00_);[Red]\(#,##0.00\)"/>
    <numFmt numFmtId="185" formatCode="0.0"/>
    <numFmt numFmtId="186" formatCode="#,##0.0_ ;[Red]\-#,##0.0\ "/>
    <numFmt numFmtId="187" formatCode="#,##0.0_ "/>
    <numFmt numFmtId="188" formatCode="#,##0_ ;[Red]\-#,##0\ "/>
    <numFmt numFmtId="189" formatCode="#,##0_);[Red]\(#,##0\)"/>
    <numFmt numFmtId="190" formatCode="0_ "/>
    <numFmt numFmtId="191" formatCode="_ * #,##0_ ;_ * \-#,##0_ ;_ * &quot;-&quot;??_ ;_ @_ "/>
  </numFmts>
  <fonts count="107">
    <font>
      <sz val="11"/>
      <color theme="1"/>
      <name val="宋体"/>
      <charset val="134"/>
      <scheme val="minor"/>
    </font>
    <font>
      <sz val="20"/>
      <name val="方正小标宋简体"/>
      <charset val="134"/>
    </font>
    <font>
      <b/>
      <sz val="14"/>
      <name val="宋体"/>
      <charset val="134"/>
      <scheme val="minor"/>
    </font>
    <font>
      <b/>
      <sz val="14"/>
      <color theme="1"/>
      <name val="宋体"/>
      <charset val="134"/>
      <scheme val="minor"/>
    </font>
    <font>
      <sz val="9"/>
      <color theme="1"/>
      <name val="宋体"/>
      <charset val="134"/>
      <scheme val="minor"/>
    </font>
    <font>
      <sz val="9"/>
      <name val="宋体"/>
      <charset val="134"/>
      <scheme val="minor"/>
    </font>
    <font>
      <sz val="11"/>
      <color theme="1"/>
      <name val="Times New Roman"/>
      <charset val="134"/>
    </font>
    <font>
      <sz val="11"/>
      <name val="Times New Roman"/>
      <charset val="134"/>
    </font>
    <font>
      <b/>
      <sz val="22"/>
      <color rgb="FF000000"/>
      <name val="Times New Roman"/>
      <charset val="134"/>
    </font>
    <font>
      <b/>
      <sz val="23"/>
      <name val="Times New Roman"/>
      <charset val="134"/>
    </font>
    <font>
      <b/>
      <sz val="23"/>
      <color rgb="FF000000"/>
      <name val="Times New Roman"/>
      <charset val="134"/>
    </font>
    <font>
      <sz val="9"/>
      <color rgb="FF000000"/>
      <name val="Times New Roman"/>
      <charset val="134"/>
    </font>
    <font>
      <sz val="9"/>
      <name val="Times New Roman"/>
      <charset val="134"/>
    </font>
    <font>
      <sz val="11"/>
      <color rgb="FF000000"/>
      <name val="Times New Roman"/>
      <charset val="134"/>
    </font>
    <font>
      <sz val="11"/>
      <color indexed="8"/>
      <name val="宋体"/>
      <charset val="134"/>
      <scheme val="minor"/>
    </font>
    <font>
      <sz val="14"/>
      <color indexed="8"/>
      <name val="宋体"/>
      <charset val="134"/>
      <scheme val="minor"/>
    </font>
    <font>
      <sz val="12"/>
      <color indexed="8"/>
      <name val="宋体"/>
      <charset val="134"/>
      <scheme val="minor"/>
    </font>
    <font>
      <b/>
      <sz val="20"/>
      <name val="SimSun"/>
      <charset val="134"/>
    </font>
    <font>
      <sz val="11"/>
      <name val="SimSun"/>
      <charset val="134"/>
    </font>
    <font>
      <b/>
      <sz val="14"/>
      <name val="SimSun"/>
      <charset val="134"/>
    </font>
    <font>
      <sz val="14"/>
      <name val="SimSun"/>
      <charset val="134"/>
    </font>
    <font>
      <sz val="12"/>
      <name val="SimSun"/>
      <charset val="134"/>
    </font>
    <font>
      <sz val="14"/>
      <color indexed="8"/>
      <name val="宋体"/>
      <charset val="134"/>
    </font>
    <font>
      <b/>
      <sz val="14"/>
      <name val="宋体"/>
      <charset val="134"/>
    </font>
    <font>
      <sz val="14"/>
      <name val="宋体"/>
      <charset val="134"/>
    </font>
    <font>
      <sz val="12"/>
      <name val="Times New Roman"/>
      <charset val="134"/>
    </font>
    <font>
      <sz val="12"/>
      <name val="宋体"/>
      <charset val="134"/>
    </font>
    <font>
      <b/>
      <sz val="15"/>
      <name val="SimSun"/>
      <charset val="134"/>
    </font>
    <font>
      <sz val="9"/>
      <name val="SimSun"/>
      <charset val="134"/>
    </font>
    <font>
      <sz val="14"/>
      <name val="Times New Roman"/>
      <charset val="134"/>
    </font>
    <font>
      <sz val="11"/>
      <color indexed="8"/>
      <name val="宋体"/>
      <charset val="134"/>
    </font>
    <font>
      <sz val="12"/>
      <color indexed="8"/>
      <name val="宋体"/>
      <charset val="134"/>
    </font>
    <font>
      <sz val="11"/>
      <color indexed="8"/>
      <name val="Times New Roman"/>
      <charset val="134"/>
    </font>
    <font>
      <b/>
      <sz val="14"/>
      <name val="Times New Roman"/>
      <charset val="134"/>
    </font>
    <font>
      <sz val="14"/>
      <color indexed="8"/>
      <name val="Times New Roman"/>
      <charset val="134"/>
    </font>
    <font>
      <sz val="14"/>
      <color theme="1"/>
      <name val="Times New Roman"/>
      <charset val="134"/>
    </font>
    <font>
      <sz val="12"/>
      <color indexed="8"/>
      <name val="Times New Roman"/>
      <charset val="134"/>
    </font>
    <font>
      <b/>
      <sz val="12"/>
      <name val="Times New Roman"/>
      <charset val="134"/>
    </font>
    <font>
      <sz val="9"/>
      <name val="宋体"/>
      <charset val="134"/>
    </font>
    <font>
      <sz val="20"/>
      <name val="Times New Roman"/>
      <charset val="134"/>
    </font>
    <font>
      <b/>
      <sz val="20"/>
      <name val="Times New Roman"/>
      <charset val="134"/>
    </font>
    <font>
      <b/>
      <sz val="12"/>
      <color theme="1"/>
      <name val="Times New Roman"/>
      <charset val="134"/>
    </font>
    <font>
      <sz val="12"/>
      <color theme="1"/>
      <name val="Times New Roman"/>
      <charset val="134"/>
    </font>
    <font>
      <b/>
      <sz val="10"/>
      <name val="宋体"/>
      <charset val="134"/>
    </font>
    <font>
      <sz val="20"/>
      <color rgb="FF000000"/>
      <name val="方正小标宋简体"/>
      <charset val="134"/>
    </font>
    <font>
      <sz val="20"/>
      <color indexed="8"/>
      <name val="方正小标宋简体"/>
      <charset val="134"/>
    </font>
    <font>
      <b/>
      <sz val="14"/>
      <color indexed="8"/>
      <name val="宋体"/>
      <charset val="134"/>
    </font>
    <font>
      <sz val="11"/>
      <name val="宋体"/>
      <charset val="134"/>
    </font>
    <font>
      <sz val="16"/>
      <name val="宋体"/>
      <charset val="134"/>
    </font>
    <font>
      <sz val="16"/>
      <color indexed="8"/>
      <name val="方正小标宋简体"/>
      <charset val="134"/>
    </font>
    <font>
      <sz val="16"/>
      <color indexed="8"/>
      <name val="宋体"/>
      <charset val="134"/>
    </font>
    <font>
      <sz val="12"/>
      <color rgb="FF000000"/>
      <name val="Times New Roman"/>
      <charset val="134"/>
    </font>
    <font>
      <b/>
      <sz val="12"/>
      <color indexed="8"/>
      <name val="Times New Roman"/>
      <charset val="134"/>
    </font>
    <font>
      <sz val="20"/>
      <color indexed="8"/>
      <name val="Times New Roman"/>
      <charset val="134"/>
    </font>
    <font>
      <sz val="14"/>
      <color theme="1"/>
      <name val="宋体"/>
      <charset val="134"/>
    </font>
    <font>
      <sz val="12"/>
      <color theme="1"/>
      <name val="宋体"/>
      <charset val="134"/>
    </font>
    <font>
      <b/>
      <sz val="12"/>
      <color theme="1"/>
      <name val="宋体"/>
      <charset val="134"/>
    </font>
    <font>
      <b/>
      <sz val="12"/>
      <name val="宋体"/>
      <charset val="134"/>
    </font>
    <font>
      <b/>
      <sz val="14"/>
      <color indexed="8"/>
      <name val="Times New Roman"/>
      <charset val="134"/>
    </font>
    <font>
      <sz val="14"/>
      <name val="MS Serif"/>
      <charset val="134"/>
    </font>
    <font>
      <b/>
      <sz val="11"/>
      <name val="宋体"/>
      <charset val="134"/>
    </font>
    <font>
      <sz val="20"/>
      <color indexed="8"/>
      <name val="宋体"/>
      <charset val="134"/>
    </font>
    <font>
      <sz val="18"/>
      <color indexed="8"/>
      <name val="方正小标宋简体"/>
      <charset val="134"/>
    </font>
    <font>
      <sz val="20"/>
      <color theme="1"/>
      <name val="方正小标宋简体"/>
      <charset val="134"/>
    </font>
    <font>
      <sz val="14"/>
      <color indexed="9"/>
      <name val="宋体"/>
      <charset val="134"/>
    </font>
    <font>
      <sz val="12"/>
      <name val="仿宋_GB2312"/>
      <charset val="134"/>
    </font>
    <font>
      <sz val="12"/>
      <color theme="1"/>
      <name val="宋体"/>
      <charset val="134"/>
      <scheme val="minor"/>
    </font>
    <font>
      <b/>
      <sz val="14"/>
      <name val="黑体"/>
      <charset val="134"/>
    </font>
    <font>
      <sz val="12"/>
      <color rgb="FF303133"/>
      <name val="宋体"/>
      <charset val="134"/>
      <scheme val="minor"/>
    </font>
    <font>
      <b/>
      <sz val="12"/>
      <color rgb="FF303133"/>
      <name val="宋体"/>
      <charset val="134"/>
      <scheme val="minor"/>
    </font>
    <font>
      <b/>
      <sz val="14"/>
      <color theme="1"/>
      <name val="宋体"/>
      <charset val="134"/>
    </font>
    <font>
      <b/>
      <sz val="14"/>
      <color theme="1"/>
      <name val="Times New Roman"/>
      <charset val="134"/>
    </font>
    <font>
      <sz val="14"/>
      <color theme="1"/>
      <name val="宋体"/>
      <charset val="134"/>
      <scheme val="minor"/>
    </font>
    <font>
      <sz val="20"/>
      <color theme="1"/>
      <name val="方正小标宋_GBK"/>
      <charset val="134"/>
    </font>
    <font>
      <sz val="12"/>
      <name val="宋体"/>
      <charset val="134"/>
      <scheme val="minor"/>
    </font>
    <font>
      <sz val="14"/>
      <name val="Arial"/>
      <charset val="134"/>
    </font>
    <font>
      <b/>
      <sz val="18"/>
      <color indexed="8"/>
      <name val="方正小标宋简体"/>
      <charset val="134"/>
    </font>
    <font>
      <b/>
      <sz val="14"/>
      <name val="Arial"/>
      <charset val="134"/>
    </font>
    <font>
      <b/>
      <sz val="11"/>
      <color indexed="8"/>
      <name val="宋体"/>
      <charset val="134"/>
    </font>
    <font>
      <sz val="14"/>
      <color indexed="9"/>
      <name val="Times New Roman"/>
      <charset val="134"/>
    </font>
    <font>
      <sz val="12"/>
      <color rgb="FFFF0000"/>
      <name val="宋体"/>
      <charset val="134"/>
    </font>
    <font>
      <sz val="1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
      <sz val="10"/>
      <name val="Arial"/>
      <charset val="134"/>
    </font>
    <font>
      <sz val="9"/>
      <name val="微软雅黑"/>
      <charset val="134"/>
    </font>
    <font>
      <sz val="11"/>
      <color theme="1"/>
      <name val="宋体"/>
      <charset val="134"/>
    </font>
    <font>
      <sz val="11"/>
      <color rgb="FF000000"/>
      <name val="宋体"/>
      <charset val="134"/>
    </font>
    <font>
      <b/>
      <sz val="22"/>
      <color rgb="FF000000"/>
      <name val="宋体"/>
      <charset val="134"/>
    </font>
  </fonts>
  <fills count="36">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auto="1"/>
      </right>
      <top style="thin">
        <color auto="1"/>
      </top>
      <bottom style="thin">
        <color auto="1"/>
      </bottom>
      <diagonal/>
    </border>
    <border>
      <left/>
      <right style="thin">
        <color theme="1"/>
      </right>
      <top style="thin">
        <color theme="1"/>
      </top>
      <bottom/>
      <diagonal/>
    </border>
    <border>
      <left style="thin">
        <color theme="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theme="1"/>
      </left>
      <right/>
      <top style="thin">
        <color theme="1"/>
      </top>
      <bottom style="thin">
        <color theme="1"/>
      </bottom>
      <diagonal/>
    </border>
    <border>
      <left style="thin">
        <color indexed="8"/>
      </left>
      <right/>
      <top/>
      <bottom style="thin">
        <color indexed="8"/>
      </bottom>
      <diagonal/>
    </border>
    <border>
      <left/>
      <right style="thin">
        <color indexed="8"/>
      </right>
      <top/>
      <bottom style="thin">
        <color indexed="8"/>
      </bottom>
      <diagonal/>
    </border>
    <border>
      <left/>
      <right style="thin">
        <color indexed="8"/>
      </right>
      <top/>
      <bottom/>
      <diagonal/>
    </border>
    <border>
      <left/>
      <right style="thin">
        <color auto="1"/>
      </right>
      <top/>
      <bottom style="thin">
        <color auto="1"/>
      </bottom>
      <diagonal/>
    </border>
    <border>
      <left/>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2" fillId="0" borderId="0" applyNumberFormat="0" applyFill="0" applyBorder="0" applyAlignment="0" applyProtection="0">
      <alignment vertical="center"/>
    </xf>
    <xf numFmtId="0" fontId="83" fillId="0" borderId="0" applyNumberFormat="0" applyFill="0" applyBorder="0" applyAlignment="0" applyProtection="0">
      <alignment vertical="center"/>
    </xf>
    <xf numFmtId="0" fontId="0" fillId="5" borderId="21" applyNumberFormat="0" applyFont="0" applyAlignment="0" applyProtection="0">
      <alignment vertical="center"/>
    </xf>
    <xf numFmtId="0" fontId="84"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87" fillId="0" borderId="22" applyNumberFormat="0" applyFill="0" applyAlignment="0" applyProtection="0">
      <alignment vertical="center"/>
    </xf>
    <xf numFmtId="0" fontId="88" fillId="0" borderId="22" applyNumberFormat="0" applyFill="0" applyAlignment="0" applyProtection="0">
      <alignment vertical="center"/>
    </xf>
    <xf numFmtId="0" fontId="89" fillId="0" borderId="23" applyNumberFormat="0" applyFill="0" applyAlignment="0" applyProtection="0">
      <alignment vertical="center"/>
    </xf>
    <xf numFmtId="0" fontId="89" fillId="0" borderId="0" applyNumberFormat="0" applyFill="0" applyBorder="0" applyAlignment="0" applyProtection="0">
      <alignment vertical="center"/>
    </xf>
    <xf numFmtId="0" fontId="90" fillId="6" borderId="24" applyNumberFormat="0" applyAlignment="0" applyProtection="0">
      <alignment vertical="center"/>
    </xf>
    <xf numFmtId="0" fontId="91" fillId="7" borderId="25" applyNumberFormat="0" applyAlignment="0" applyProtection="0">
      <alignment vertical="center"/>
    </xf>
    <xf numFmtId="0" fontId="92" fillId="7" borderId="24" applyNumberFormat="0" applyAlignment="0" applyProtection="0">
      <alignment vertical="center"/>
    </xf>
    <xf numFmtId="0" fontId="93" fillId="8" borderId="26" applyNumberFormat="0" applyAlignment="0" applyProtection="0">
      <alignment vertical="center"/>
    </xf>
    <xf numFmtId="0" fontId="94" fillId="0" borderId="27" applyNumberFormat="0" applyFill="0" applyAlignment="0" applyProtection="0">
      <alignment vertical="center"/>
    </xf>
    <xf numFmtId="0" fontId="95" fillId="0" borderId="28" applyNumberFormat="0" applyFill="0" applyAlignment="0" applyProtection="0">
      <alignment vertical="center"/>
    </xf>
    <xf numFmtId="0" fontId="96" fillId="9" borderId="0" applyNumberFormat="0" applyBorder="0" applyAlignment="0" applyProtection="0">
      <alignment vertical="center"/>
    </xf>
    <xf numFmtId="0" fontId="97" fillId="10" borderId="0" applyNumberFormat="0" applyBorder="0" applyAlignment="0" applyProtection="0">
      <alignment vertical="center"/>
    </xf>
    <xf numFmtId="0" fontId="98" fillId="11" borderId="0" applyNumberFormat="0" applyBorder="0" applyAlignment="0" applyProtection="0">
      <alignment vertical="center"/>
    </xf>
    <xf numFmtId="0" fontId="99" fillId="12" borderId="0" applyNumberFormat="0" applyBorder="0" applyAlignment="0" applyProtection="0">
      <alignment vertical="center"/>
    </xf>
    <xf numFmtId="0" fontId="100" fillId="13" borderId="0" applyNumberFormat="0" applyBorder="0" applyAlignment="0" applyProtection="0">
      <alignment vertical="center"/>
    </xf>
    <xf numFmtId="0" fontId="100" fillId="14" borderId="0" applyNumberFormat="0" applyBorder="0" applyAlignment="0" applyProtection="0">
      <alignment vertical="center"/>
    </xf>
    <xf numFmtId="0" fontId="99" fillId="15" borderId="0" applyNumberFormat="0" applyBorder="0" applyAlignment="0" applyProtection="0">
      <alignment vertical="center"/>
    </xf>
    <xf numFmtId="0" fontId="99" fillId="16" borderId="0" applyNumberFormat="0" applyBorder="0" applyAlignment="0" applyProtection="0">
      <alignment vertical="center"/>
    </xf>
    <xf numFmtId="0" fontId="100" fillId="17" borderId="0" applyNumberFormat="0" applyBorder="0" applyAlignment="0" applyProtection="0">
      <alignment vertical="center"/>
    </xf>
    <xf numFmtId="0" fontId="100" fillId="18" borderId="0" applyNumberFormat="0" applyBorder="0" applyAlignment="0" applyProtection="0">
      <alignment vertical="center"/>
    </xf>
    <xf numFmtId="0" fontId="99" fillId="19" borderId="0" applyNumberFormat="0" applyBorder="0" applyAlignment="0" applyProtection="0">
      <alignment vertical="center"/>
    </xf>
    <xf numFmtId="0" fontId="99" fillId="20" borderId="0" applyNumberFormat="0" applyBorder="0" applyAlignment="0" applyProtection="0">
      <alignment vertical="center"/>
    </xf>
    <xf numFmtId="0" fontId="100" fillId="21" borderId="0" applyNumberFormat="0" applyBorder="0" applyAlignment="0" applyProtection="0">
      <alignment vertical="center"/>
    </xf>
    <xf numFmtId="0" fontId="100" fillId="22" borderId="0" applyNumberFormat="0" applyBorder="0" applyAlignment="0" applyProtection="0">
      <alignment vertical="center"/>
    </xf>
    <xf numFmtId="0" fontId="99" fillId="23" borderId="0" applyNumberFormat="0" applyBorder="0" applyAlignment="0" applyProtection="0">
      <alignment vertical="center"/>
    </xf>
    <xf numFmtId="0" fontId="99" fillId="24" borderId="0" applyNumberFormat="0" applyBorder="0" applyAlignment="0" applyProtection="0">
      <alignment vertical="center"/>
    </xf>
    <xf numFmtId="0" fontId="100" fillId="25" borderId="0" applyNumberFormat="0" applyBorder="0" applyAlignment="0" applyProtection="0">
      <alignment vertical="center"/>
    </xf>
    <xf numFmtId="0" fontId="100" fillId="26" borderId="0" applyNumberFormat="0" applyBorder="0" applyAlignment="0" applyProtection="0">
      <alignment vertical="center"/>
    </xf>
    <xf numFmtId="0" fontId="99" fillId="27" borderId="0" applyNumberFormat="0" applyBorder="0" applyAlignment="0" applyProtection="0">
      <alignment vertical="center"/>
    </xf>
    <xf numFmtId="0" fontId="99" fillId="28" borderId="0" applyNumberFormat="0" applyBorder="0" applyAlignment="0" applyProtection="0">
      <alignment vertical="center"/>
    </xf>
    <xf numFmtId="0" fontId="100" fillId="29" borderId="0" applyNumberFormat="0" applyBorder="0" applyAlignment="0" applyProtection="0">
      <alignment vertical="center"/>
    </xf>
    <xf numFmtId="0" fontId="100" fillId="30" borderId="0" applyNumberFormat="0" applyBorder="0" applyAlignment="0" applyProtection="0">
      <alignment vertical="center"/>
    </xf>
    <xf numFmtId="0" fontId="99" fillId="31" borderId="0" applyNumberFormat="0" applyBorder="0" applyAlignment="0" applyProtection="0">
      <alignment vertical="center"/>
    </xf>
    <xf numFmtId="0" fontId="99" fillId="32" borderId="0" applyNumberFormat="0" applyBorder="0" applyAlignment="0" applyProtection="0">
      <alignment vertical="center"/>
    </xf>
    <xf numFmtId="0" fontId="100" fillId="33" borderId="0" applyNumberFormat="0" applyBorder="0" applyAlignment="0" applyProtection="0">
      <alignment vertical="center"/>
    </xf>
    <xf numFmtId="0" fontId="100" fillId="34" borderId="0" applyNumberFormat="0" applyBorder="0" applyAlignment="0" applyProtection="0">
      <alignment vertical="center"/>
    </xf>
    <xf numFmtId="0" fontId="99" fillId="35" borderId="0" applyNumberFormat="0" applyBorder="0" applyAlignment="0" applyProtection="0">
      <alignment vertical="center"/>
    </xf>
    <xf numFmtId="0" fontId="26" fillId="0" borderId="0">
      <alignment vertical="center"/>
    </xf>
    <xf numFmtId="0" fontId="26" fillId="0" borderId="0">
      <alignment vertical="center"/>
    </xf>
    <xf numFmtId="0" fontId="26" fillId="0" borderId="0">
      <alignment vertical="center"/>
    </xf>
    <xf numFmtId="0" fontId="30" fillId="0" borderId="0">
      <alignment vertical="center"/>
    </xf>
    <xf numFmtId="0" fontId="30" fillId="0" borderId="0">
      <alignment vertical="center"/>
    </xf>
    <xf numFmtId="0" fontId="26" fillId="0" borderId="0">
      <alignment vertical="center"/>
    </xf>
    <xf numFmtId="0" fontId="30" fillId="0" borderId="0">
      <alignment vertical="center"/>
    </xf>
    <xf numFmtId="0" fontId="26" fillId="0" borderId="0">
      <alignment vertical="center"/>
    </xf>
    <xf numFmtId="0" fontId="101" fillId="0" borderId="0">
      <alignment vertical="center"/>
    </xf>
    <xf numFmtId="0" fontId="26" fillId="0" borderId="0">
      <alignment vertical="center"/>
    </xf>
    <xf numFmtId="0" fontId="102" fillId="0" borderId="0">
      <alignment vertical="center"/>
    </xf>
    <xf numFmtId="0" fontId="26" fillId="0" borderId="0">
      <alignment vertical="center"/>
    </xf>
    <xf numFmtId="0" fontId="26" fillId="0" borderId="0">
      <alignment vertical="center"/>
    </xf>
    <xf numFmtId="0" fontId="26" fillId="0" borderId="0">
      <alignment vertical="center"/>
    </xf>
    <xf numFmtId="176" fontId="30" fillId="0" borderId="0" applyFont="0" applyFill="0" applyBorder="0" applyAlignment="0" applyProtection="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03" fillId="0" borderId="0">
      <alignment vertical="top"/>
      <protection locked="0"/>
    </xf>
    <xf numFmtId="0" fontId="26" fillId="0" borderId="0">
      <alignment vertical="center"/>
    </xf>
    <xf numFmtId="0" fontId="26" fillId="0" borderId="0">
      <alignment vertical="center"/>
    </xf>
    <xf numFmtId="0" fontId="30"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38" fillId="0" borderId="0">
      <alignment vertical="center"/>
    </xf>
    <xf numFmtId="0" fontId="26" fillId="0" borderId="0">
      <alignment vertical="center"/>
    </xf>
    <xf numFmtId="0" fontId="26" fillId="0" borderId="0">
      <alignment vertical="center"/>
    </xf>
    <xf numFmtId="49" fontId="38" fillId="0" borderId="2">
      <alignment horizontal="left" vertical="center" wrapText="1"/>
    </xf>
    <xf numFmtId="0" fontId="30" fillId="0" borderId="0">
      <alignment vertical="center"/>
    </xf>
    <xf numFmtId="0" fontId="26" fillId="0" borderId="0">
      <alignment vertical="center"/>
    </xf>
  </cellStyleXfs>
  <cellXfs count="662">
    <xf numFmtId="0" fontId="0" fillId="0" borderId="0" xfId="0">
      <alignment vertical="center"/>
    </xf>
    <xf numFmtId="0" fontId="0" fillId="0" borderId="0" xfId="0" applyFont="1" applyFill="1" applyBorder="1" applyAlignment="1">
      <alignment vertical="center"/>
    </xf>
    <xf numFmtId="0" fontId="1" fillId="0" borderId="0" xfId="56" applyFont="1" applyFill="1" applyBorder="1" applyAlignment="1">
      <alignment horizontal="center" vertical="center"/>
    </xf>
    <xf numFmtId="0" fontId="2" fillId="0" borderId="1" xfId="56"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5" fillId="0" borderId="1" xfId="56" applyFont="1" applyFill="1" applyBorder="1" applyAlignment="1">
      <alignment horizontal="center" vertical="center"/>
    </xf>
    <xf numFmtId="0" fontId="5" fillId="0" borderId="1" xfId="56" applyFont="1" applyFill="1" applyBorder="1" applyAlignment="1">
      <alignment horizontal="center" vertical="center" wrapText="1"/>
    </xf>
    <xf numFmtId="0" fontId="4" fillId="0" borderId="1" xfId="0" applyFont="1" applyFill="1" applyBorder="1" applyAlignment="1">
      <alignment horizontal="center" vertical="center"/>
    </xf>
    <xf numFmtId="0" fontId="6" fillId="0" borderId="0" xfId="0" applyFont="1" applyFill="1" applyBorder="1" applyAlignment="1"/>
    <xf numFmtId="0" fontId="7" fillId="0" borderId="0" xfId="0" applyFont="1" applyFill="1" applyBorder="1" applyAlignment="1"/>
    <xf numFmtId="0" fontId="6" fillId="0" borderId="0" xfId="0" applyFont="1" applyFill="1" applyBorder="1" applyAlignment="1">
      <alignment horizontal="center"/>
    </xf>
    <xf numFmtId="0" fontId="6"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0" xfId="0" applyFont="1" applyFill="1" applyBorder="1" applyAlignment="1" applyProtection="1">
      <alignment horizontal="center" vertical="center"/>
      <protection locked="0"/>
    </xf>
    <xf numFmtId="0" fontId="11" fillId="0" borderId="0" xfId="0" applyFont="1" applyFill="1" applyBorder="1" applyAlignment="1" applyProtection="1">
      <alignment horizontal="left" vertical="center"/>
      <protection locked="0"/>
    </xf>
    <xf numFmtId="0" fontId="12" fillId="0" borderId="0" xfId="0" applyFont="1" applyFill="1" applyBorder="1" applyAlignment="1" applyProtection="1">
      <alignment horizontal="left" vertical="center"/>
      <protection locked="0"/>
    </xf>
    <xf numFmtId="0" fontId="11" fillId="0" borderId="0" xfId="0" applyFont="1" applyFill="1" applyBorder="1" applyAlignment="1" applyProtection="1">
      <alignment horizontal="center" vertical="center"/>
      <protection locked="0"/>
    </xf>
    <xf numFmtId="0" fontId="13"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3" fillId="0" borderId="2" xfId="0" applyFont="1" applyFill="1" applyBorder="1" applyAlignment="1" applyProtection="1">
      <alignment horizontal="center" vertical="center"/>
      <protection locked="0"/>
    </xf>
    <xf numFmtId="0" fontId="13"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6" fillId="0" borderId="4" xfId="0" applyFont="1" applyFill="1" applyBorder="1" applyAlignment="1">
      <alignment horizontal="center" vertical="center"/>
    </xf>
    <xf numFmtId="49" fontId="7" fillId="0" borderId="1" xfId="70" applyNumberFormat="1" applyFont="1" applyFill="1" applyBorder="1" applyAlignment="1">
      <alignment horizontal="left" vertical="center" wrapText="1"/>
    </xf>
    <xf numFmtId="49" fontId="7" fillId="0" borderId="1" xfId="7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6" fillId="0" borderId="5" xfId="0" applyFont="1" applyFill="1" applyBorder="1" applyAlignment="1">
      <alignment horizontal="center" vertical="center"/>
    </xf>
    <xf numFmtId="0" fontId="13" fillId="0"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6" fillId="0" borderId="1" xfId="0" applyFont="1" applyFill="1" applyBorder="1" applyAlignment="1">
      <alignment horizontal="left"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6" xfId="70" applyNumberFormat="1" applyFont="1" applyFill="1" applyBorder="1" applyAlignment="1">
      <alignment horizontal="left" vertical="center" wrapText="1"/>
    </xf>
    <xf numFmtId="49" fontId="7" fillId="0" borderId="7" xfId="70" applyNumberFormat="1" applyFont="1" applyFill="1" applyBorder="1" applyAlignment="1">
      <alignment horizontal="center" vertical="center" wrapText="1"/>
    </xf>
    <xf numFmtId="49" fontId="7" fillId="0" borderId="7" xfId="70" applyNumberFormat="1" applyFont="1" applyFill="1" applyBorder="1" applyAlignment="1">
      <alignment horizontal="left" vertical="center" wrapText="1"/>
    </xf>
    <xf numFmtId="49" fontId="7" fillId="0" borderId="8" xfId="70" applyNumberFormat="1" applyFont="1" applyFill="1" applyBorder="1" applyAlignment="1">
      <alignment horizontal="center" vertical="center" wrapText="1"/>
    </xf>
    <xf numFmtId="0" fontId="6" fillId="0" borderId="3" xfId="0" applyFont="1" applyFill="1" applyBorder="1" applyAlignment="1">
      <alignment horizontal="center" vertical="center"/>
    </xf>
    <xf numFmtId="49" fontId="7" fillId="0" borderId="8" xfId="70" applyNumberFormat="1" applyFont="1" applyFill="1" applyBorder="1" applyAlignment="1">
      <alignment horizontal="left" vertical="center" wrapText="1"/>
    </xf>
    <xf numFmtId="49" fontId="7" fillId="0" borderId="9" xfId="70" applyNumberFormat="1" applyFont="1" applyFill="1" applyBorder="1" applyAlignment="1">
      <alignment horizontal="center" vertical="center" wrapText="1"/>
    </xf>
    <xf numFmtId="0" fontId="6" fillId="0" borderId="9" xfId="0" applyFont="1" applyFill="1" applyBorder="1" applyAlignment="1">
      <alignment horizontal="center" vertical="center"/>
    </xf>
    <xf numFmtId="0" fontId="6" fillId="0" borderId="3" xfId="0" applyFont="1" applyFill="1" applyBorder="1" applyAlignment="1">
      <alignment horizontal="center" vertical="center" wrapText="1"/>
    </xf>
    <xf numFmtId="49" fontId="7" fillId="0" borderId="10" xfId="70" applyNumberFormat="1" applyFont="1" applyFill="1" applyBorder="1" applyAlignment="1">
      <alignment horizontal="left" vertical="center" wrapText="1"/>
    </xf>
    <xf numFmtId="49" fontId="7" fillId="0" borderId="11" xfId="70" applyNumberFormat="1" applyFont="1" applyFill="1" applyBorder="1" applyAlignment="1">
      <alignment horizontal="center" vertical="center" wrapText="1"/>
    </xf>
    <xf numFmtId="49" fontId="7" fillId="0" borderId="3" xfId="70" applyNumberFormat="1" applyFont="1" applyFill="1" applyBorder="1" applyAlignment="1">
      <alignment horizontal="left" vertical="center" wrapText="1"/>
    </xf>
    <xf numFmtId="0" fontId="14" fillId="0" borderId="0" xfId="0" applyFont="1" applyFill="1" applyBorder="1" applyAlignment="1">
      <alignment vertical="center"/>
    </xf>
    <xf numFmtId="0" fontId="15" fillId="0" borderId="0" xfId="0" applyFont="1" applyFill="1" applyBorder="1" applyAlignment="1">
      <alignment vertical="center"/>
    </xf>
    <xf numFmtId="0" fontId="16" fillId="0" borderId="0" xfId="0" applyFont="1" applyFill="1" applyBorder="1" applyAlignment="1">
      <alignment vertical="center"/>
    </xf>
    <xf numFmtId="0" fontId="1"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18" fillId="0" borderId="0" xfId="0" applyFont="1" applyFill="1" applyBorder="1" applyAlignment="1">
      <alignment horizontal="right" vertical="center"/>
    </xf>
    <xf numFmtId="0" fontId="19"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177" fontId="20" fillId="0" borderId="1" xfId="0" applyNumberFormat="1" applyFont="1" applyFill="1" applyBorder="1" applyAlignment="1">
      <alignment horizontal="left" vertical="center" wrapText="1"/>
    </xf>
    <xf numFmtId="177" fontId="20" fillId="0" borderId="1" xfId="0" applyNumberFormat="1" applyFont="1" applyFill="1" applyBorder="1" applyAlignment="1">
      <alignment horizontal="center" vertical="center" wrapText="1"/>
    </xf>
    <xf numFmtId="0" fontId="21" fillId="2" borderId="0" xfId="0" applyFont="1" applyFill="1" applyBorder="1" applyAlignment="1">
      <alignment horizontal="left" vertical="center" wrapText="1"/>
    </xf>
    <xf numFmtId="0" fontId="22" fillId="0" borderId="0" xfId="0" applyFont="1" applyFill="1" applyBorder="1" applyAlignment="1">
      <alignment vertical="center"/>
    </xf>
    <xf numFmtId="0" fontId="20" fillId="0" borderId="0" xfId="0" applyFont="1" applyFill="1" applyBorder="1" applyAlignment="1">
      <alignment horizontal="right" vertical="center"/>
    </xf>
    <xf numFmtId="0" fontId="20" fillId="0" borderId="0" xfId="0" applyFont="1" applyFill="1" applyBorder="1" applyAlignment="1">
      <alignment horizontal="right" vertical="center" wrapText="1"/>
    </xf>
    <xf numFmtId="0" fontId="23"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12" xfId="0" applyFont="1" applyFill="1" applyBorder="1" applyAlignment="1">
      <alignment horizontal="left" vertical="center"/>
    </xf>
    <xf numFmtId="0" fontId="23" fillId="0" borderId="13" xfId="0" applyFont="1" applyFill="1" applyBorder="1" applyAlignment="1">
      <alignment horizontal="left" vertical="center"/>
    </xf>
    <xf numFmtId="0" fontId="24" fillId="0" borderId="1" xfId="0" applyFont="1" applyFill="1" applyBorder="1" applyAlignment="1">
      <alignment horizontal="center" vertical="center" wrapText="1"/>
    </xf>
    <xf numFmtId="4" fontId="25" fillId="0" borderId="1" xfId="0" applyNumberFormat="1" applyFont="1" applyFill="1" applyBorder="1" applyAlignment="1">
      <alignment horizontal="right" vertical="center" wrapText="1"/>
    </xf>
    <xf numFmtId="4" fontId="26" fillId="0" borderId="1" xfId="0" applyNumberFormat="1" applyFont="1" applyFill="1" applyBorder="1" applyAlignment="1">
      <alignment horizontal="right" vertical="center" wrapText="1"/>
    </xf>
    <xf numFmtId="0" fontId="24" fillId="0" borderId="1" xfId="0" applyFont="1" applyFill="1" applyBorder="1" applyAlignment="1">
      <alignment horizontal="left" vertical="center"/>
    </xf>
    <xf numFmtId="0" fontId="23" fillId="0" borderId="1" xfId="0" applyFont="1" applyFill="1" applyBorder="1" applyAlignment="1">
      <alignment horizontal="left" vertical="center"/>
    </xf>
    <xf numFmtId="177" fontId="26" fillId="0" borderId="1" xfId="0" applyNumberFormat="1" applyFont="1" applyFill="1" applyBorder="1" applyAlignment="1">
      <alignment horizontal="right" vertical="center" wrapText="1"/>
    </xf>
    <xf numFmtId="0" fontId="27" fillId="0" borderId="0" xfId="0" applyFont="1" applyFill="1" applyBorder="1" applyAlignment="1">
      <alignment vertical="center"/>
    </xf>
    <xf numFmtId="0" fontId="28" fillId="0" borderId="0" xfId="0" applyFont="1" applyFill="1" applyBorder="1" applyAlignment="1">
      <alignment vertical="center"/>
    </xf>
    <xf numFmtId="0" fontId="1" fillId="0" borderId="0"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9"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1" fillId="2" borderId="0" xfId="0" applyFont="1" applyFill="1" applyBorder="1" applyAlignment="1">
      <alignment vertical="center" wrapText="1"/>
    </xf>
    <xf numFmtId="0" fontId="18" fillId="0" borderId="0" xfId="0" applyFont="1" applyFill="1" applyBorder="1" applyAlignment="1">
      <alignment vertical="center" wrapText="1"/>
    </xf>
    <xf numFmtId="0" fontId="20" fillId="0" borderId="0" xfId="0" applyFont="1" applyFill="1" applyBorder="1" applyAlignment="1">
      <alignment vertical="center" wrapText="1"/>
    </xf>
    <xf numFmtId="0" fontId="24" fillId="0" borderId="1" xfId="0" applyFont="1" applyFill="1" applyBorder="1" applyAlignment="1">
      <alignment vertical="center" wrapText="1"/>
    </xf>
    <xf numFmtId="4" fontId="24" fillId="0" borderId="1" xfId="0" applyNumberFormat="1" applyFont="1" applyFill="1" applyBorder="1" applyAlignment="1">
      <alignment vertical="center" wrapText="1"/>
    </xf>
    <xf numFmtId="4" fontId="25" fillId="0" borderId="1" xfId="0" applyNumberFormat="1" applyFont="1" applyFill="1" applyBorder="1" applyAlignment="1">
      <alignment vertical="center" wrapText="1"/>
    </xf>
    <xf numFmtId="178" fontId="22" fillId="0" borderId="0" xfId="0" applyNumberFormat="1" applyFont="1" applyFill="1" applyBorder="1" applyAlignment="1">
      <alignment vertical="center"/>
    </xf>
    <xf numFmtId="4" fontId="26" fillId="0" borderId="1" xfId="0" applyNumberFormat="1" applyFont="1" applyFill="1" applyBorder="1" applyAlignment="1">
      <alignment vertical="center" wrapText="1"/>
    </xf>
    <xf numFmtId="0" fontId="21" fillId="0" borderId="0"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30" fillId="0" borderId="0" xfId="0" applyFont="1" applyFill="1" applyBorder="1" applyAlignment="1">
      <alignment vertical="center"/>
    </xf>
    <xf numFmtId="0" fontId="28" fillId="0" borderId="0" xfId="0" applyFont="1" applyFill="1" applyBorder="1" applyAlignment="1">
      <alignment vertical="center" wrapText="1"/>
    </xf>
    <xf numFmtId="0" fontId="18" fillId="0" borderId="0" xfId="0" applyFont="1" applyFill="1" applyBorder="1" applyAlignment="1">
      <alignment horizontal="right" vertical="center" wrapText="1"/>
    </xf>
    <xf numFmtId="4" fontId="29" fillId="0" borderId="1" xfId="0" applyNumberFormat="1" applyFont="1" applyFill="1" applyBorder="1" applyAlignment="1">
      <alignment vertical="center" wrapText="1"/>
    </xf>
    <xf numFmtId="0" fontId="26" fillId="0" borderId="0" xfId="0" applyFont="1" applyFill="1" applyBorder="1" applyAlignment="1">
      <alignment horizontal="left" vertical="center" wrapText="1"/>
    </xf>
    <xf numFmtId="0" fontId="21" fillId="0" borderId="0" xfId="0" applyFont="1" applyFill="1" applyBorder="1" applyAlignment="1">
      <alignment vertical="center" wrapText="1"/>
    </xf>
    <xf numFmtId="0" fontId="31" fillId="0" borderId="0" xfId="0" applyFont="1" applyFill="1" applyBorder="1" applyAlignment="1">
      <alignment vertical="center"/>
    </xf>
    <xf numFmtId="178" fontId="14" fillId="0" borderId="0" xfId="0" applyNumberFormat="1" applyFont="1" applyFill="1" applyBorder="1" applyAlignment="1">
      <alignment vertical="center"/>
    </xf>
    <xf numFmtId="0" fontId="26" fillId="2" borderId="0" xfId="0" applyFont="1" applyFill="1" applyBorder="1" applyAlignment="1">
      <alignment horizontal="left" vertical="center" wrapText="1"/>
    </xf>
    <xf numFmtId="178" fontId="26" fillId="0" borderId="0" xfId="0" applyNumberFormat="1" applyFont="1" applyFill="1" applyBorder="1" applyAlignment="1">
      <alignment vertical="center" wrapText="1"/>
    </xf>
    <xf numFmtId="0" fontId="26" fillId="0" borderId="0" xfId="0" applyFont="1" applyFill="1" applyBorder="1" applyAlignment="1">
      <alignment vertical="center" wrapText="1"/>
    </xf>
    <xf numFmtId="0" fontId="14" fillId="0" borderId="0" xfId="0" applyFont="1" applyFill="1" applyBorder="1" applyAlignment="1">
      <alignment horizontal="center" vertical="center"/>
    </xf>
    <xf numFmtId="43" fontId="14" fillId="0" borderId="0" xfId="0" applyNumberFormat="1" applyFont="1" applyFill="1" applyBorder="1" applyAlignment="1">
      <alignment vertical="center"/>
    </xf>
    <xf numFmtId="0" fontId="1" fillId="0" borderId="0" xfId="64" applyNumberFormat="1" applyFont="1" applyFill="1" applyAlignment="1" applyProtection="1">
      <alignment horizontal="center" vertical="center" wrapText="1"/>
    </xf>
    <xf numFmtId="0" fontId="18"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0" xfId="0" applyFont="1" applyFill="1" applyBorder="1" applyAlignment="1">
      <alignment vertical="center" wrapText="1"/>
    </xf>
    <xf numFmtId="0" fontId="32" fillId="0" borderId="0" xfId="0" applyFont="1" applyFill="1" applyBorder="1" applyAlignment="1">
      <alignment vertical="center"/>
    </xf>
    <xf numFmtId="0" fontId="7" fillId="0" borderId="0" xfId="0" applyFont="1" applyFill="1" applyBorder="1" applyAlignment="1">
      <alignment horizontal="right" vertical="center" wrapText="1"/>
    </xf>
    <xf numFmtId="0" fontId="33" fillId="0" borderId="1" xfId="0" applyFont="1" applyFill="1" applyBorder="1" applyAlignment="1">
      <alignment horizontal="center" vertical="center" wrapText="1"/>
    </xf>
    <xf numFmtId="0" fontId="33" fillId="0" borderId="1" xfId="0" applyFont="1" applyFill="1" applyBorder="1" applyAlignment="1">
      <alignment vertical="center" wrapText="1"/>
    </xf>
    <xf numFmtId="43" fontId="34" fillId="0" borderId="1" xfId="0" applyNumberFormat="1" applyFont="1" applyFill="1" applyBorder="1" applyAlignment="1">
      <alignment vertical="center"/>
    </xf>
    <xf numFmtId="41" fontId="15" fillId="0" borderId="0" xfId="0" applyNumberFormat="1" applyFont="1" applyFill="1" applyBorder="1" applyAlignment="1">
      <alignment vertical="center"/>
    </xf>
    <xf numFmtId="43" fontId="15" fillId="0" borderId="0" xfId="0" applyNumberFormat="1" applyFont="1" applyFill="1" applyBorder="1" applyAlignment="1">
      <alignment vertical="center"/>
    </xf>
    <xf numFmtId="0" fontId="35" fillId="0" borderId="1" xfId="0" applyFont="1" applyFill="1" applyBorder="1" applyAlignment="1">
      <alignment horizontal="center" vertical="center"/>
    </xf>
    <xf numFmtId="43" fontId="36" fillId="0" borderId="1" xfId="0" applyNumberFormat="1" applyFont="1" applyFill="1" applyBorder="1" applyAlignment="1">
      <alignment vertical="center"/>
    </xf>
    <xf numFmtId="0" fontId="25" fillId="0" borderId="0" xfId="0" applyFont="1" applyFill="1" applyBorder="1" applyAlignment="1">
      <alignment horizontal="left" vertical="center" wrapText="1"/>
    </xf>
    <xf numFmtId="0" fontId="26" fillId="0" borderId="0" xfId="64" applyFill="1" applyAlignment="1"/>
    <xf numFmtId="0" fontId="26" fillId="0" borderId="0" xfId="64" applyAlignment="1"/>
    <xf numFmtId="0" fontId="26" fillId="0" borderId="0" xfId="64" applyAlignment="1">
      <alignment horizontal="right" vertical="center"/>
    </xf>
    <xf numFmtId="179" fontId="26" fillId="0" borderId="0" xfId="64" applyNumberFormat="1" applyAlignment="1"/>
    <xf numFmtId="0" fontId="1" fillId="0" borderId="0" xfId="64" applyNumberFormat="1" applyFont="1" applyFill="1" applyAlignment="1" applyProtection="1">
      <alignment horizontal="right" vertical="center" wrapText="1"/>
    </xf>
    <xf numFmtId="179" fontId="1" fillId="0" borderId="0" xfId="64" applyNumberFormat="1" applyFont="1" applyFill="1" applyAlignment="1" applyProtection="1">
      <alignment horizontal="center" vertical="center" wrapText="1"/>
    </xf>
    <xf numFmtId="0" fontId="25" fillId="0" borderId="0" xfId="64" applyFont="1" applyAlignment="1"/>
    <xf numFmtId="0" fontId="34" fillId="0" borderId="0" xfId="77" applyFont="1" applyAlignment="1" applyProtection="1">
      <alignment horizontal="left" vertical="center"/>
    </xf>
    <xf numFmtId="180" fontId="29" fillId="0" borderId="0" xfId="77" applyNumberFormat="1" applyFont="1" applyAlignment="1">
      <alignment horizontal="right" vertical="center"/>
    </xf>
    <xf numFmtId="0" fontId="29" fillId="0" borderId="0" xfId="77" applyFont="1" applyAlignment="1">
      <alignment horizontal="right" vertical="center"/>
    </xf>
    <xf numFmtId="179" fontId="29" fillId="0" borderId="0" xfId="77" applyNumberFormat="1" applyFont="1" applyFill="1" applyBorder="1" applyAlignment="1" applyProtection="1">
      <alignment horizontal="right" vertical="center"/>
    </xf>
    <xf numFmtId="2" fontId="33" fillId="0" borderId="1" xfId="75" applyNumberFormat="1" applyFont="1" applyFill="1" applyBorder="1" applyAlignment="1" applyProtection="1">
      <alignment horizontal="center" vertical="center" wrapText="1"/>
    </xf>
    <xf numFmtId="179" fontId="33" fillId="0" borderId="1" xfId="75" applyNumberFormat="1" applyFont="1" applyFill="1" applyBorder="1" applyAlignment="1" applyProtection="1">
      <alignment horizontal="center" vertical="center" wrapText="1"/>
    </xf>
    <xf numFmtId="0" fontId="25" fillId="0" borderId="0" xfId="67" applyFont="1" applyAlignment="1">
      <alignment horizontal="center" vertical="center"/>
    </xf>
    <xf numFmtId="49" fontId="33" fillId="0" borderId="1" xfId="78" applyNumberFormat="1" applyFont="1" applyFill="1" applyBorder="1" applyAlignment="1" applyProtection="1">
      <alignment horizontal="left" vertical="center"/>
    </xf>
    <xf numFmtId="181" fontId="37" fillId="0" borderId="1" xfId="81" applyNumberFormat="1" applyFont="1" applyFill="1" applyBorder="1" applyAlignment="1">
      <alignment horizontal="right" vertical="center" wrapText="1"/>
    </xf>
    <xf numFmtId="181" fontId="37" fillId="0" borderId="1" xfId="1" applyNumberFormat="1" applyFont="1" applyFill="1" applyBorder="1" applyAlignment="1" applyProtection="1">
      <alignment horizontal="right" vertical="center" wrapText="1"/>
    </xf>
    <xf numFmtId="179" fontId="37" fillId="0" borderId="1" xfId="3" applyNumberFormat="1" applyFont="1" applyFill="1" applyBorder="1" applyAlignment="1">
      <alignment horizontal="right" vertical="center" wrapText="1"/>
    </xf>
    <xf numFmtId="49" fontId="29" fillId="0" borderId="1" xfId="78" applyNumberFormat="1" applyFont="1" applyFill="1" applyBorder="1" applyAlignment="1" applyProtection="1">
      <alignment horizontal="left" vertical="center"/>
    </xf>
    <xf numFmtId="181" fontId="25" fillId="0" borderId="1" xfId="81" applyNumberFormat="1" applyFont="1" applyFill="1" applyBorder="1" applyAlignment="1">
      <alignment horizontal="right" vertical="center" wrapText="1"/>
    </xf>
    <xf numFmtId="181" fontId="25" fillId="0" borderId="1" xfId="1" applyNumberFormat="1" applyFont="1" applyFill="1" applyBorder="1" applyAlignment="1" applyProtection="1">
      <alignment vertical="center" wrapText="1"/>
    </xf>
    <xf numFmtId="181" fontId="25" fillId="0" borderId="1" xfId="1" applyNumberFormat="1" applyFont="1" applyFill="1" applyBorder="1" applyAlignment="1" applyProtection="1">
      <alignment horizontal="right" vertical="center" wrapText="1"/>
    </xf>
    <xf numFmtId="181" fontId="37" fillId="0" borderId="1" xfId="1" applyNumberFormat="1" applyFont="1" applyFill="1" applyBorder="1" applyAlignment="1">
      <alignment horizontal="center" vertical="center" wrapText="1"/>
    </xf>
    <xf numFmtId="181" fontId="25" fillId="0" borderId="1" xfId="1" applyNumberFormat="1" applyFont="1" applyFill="1" applyBorder="1" applyAlignment="1">
      <alignment horizontal="center" vertical="center" wrapText="1"/>
    </xf>
    <xf numFmtId="0" fontId="37" fillId="0" borderId="1" xfId="1" applyNumberFormat="1" applyFont="1" applyFill="1" applyBorder="1" applyAlignment="1">
      <alignment horizontal="right" vertical="center" wrapText="1"/>
    </xf>
    <xf numFmtId="0" fontId="25" fillId="0" borderId="1" xfId="1" applyNumberFormat="1" applyFont="1" applyFill="1" applyBorder="1" applyAlignment="1">
      <alignment horizontal="right" vertical="center" wrapText="1"/>
    </xf>
    <xf numFmtId="3" fontId="37" fillId="0" borderId="1" xfId="1" applyNumberFormat="1" applyFont="1" applyFill="1" applyBorder="1" applyAlignment="1">
      <alignment horizontal="right" vertical="center" wrapText="1"/>
    </xf>
    <xf numFmtId="3" fontId="25" fillId="0" borderId="1" xfId="1" applyNumberFormat="1" applyFont="1" applyFill="1" applyBorder="1" applyAlignment="1">
      <alignment horizontal="right" vertical="center" wrapText="1"/>
    </xf>
    <xf numFmtId="181" fontId="25" fillId="3" borderId="1" xfId="1" applyNumberFormat="1" applyFont="1" applyFill="1" applyBorder="1" applyAlignment="1" applyProtection="1">
      <alignment horizontal="right" vertical="center" wrapText="1"/>
    </xf>
    <xf numFmtId="49" fontId="33" fillId="0" borderId="1" xfId="52" applyNumberFormat="1" applyFont="1" applyFill="1" applyBorder="1" applyAlignment="1" applyProtection="1">
      <alignment horizontal="distributed" vertical="center"/>
    </xf>
    <xf numFmtId="181" fontId="37" fillId="0" borderId="1" xfId="1" applyNumberFormat="1" applyFont="1" applyFill="1" applyBorder="1" applyAlignment="1">
      <alignment horizontal="right" vertical="center" wrapText="1"/>
    </xf>
    <xf numFmtId="49" fontId="33" fillId="0" borderId="1" xfId="52" applyNumberFormat="1" applyFont="1" applyFill="1" applyBorder="1" applyAlignment="1" applyProtection="1">
      <alignment horizontal="left" vertical="center"/>
    </xf>
    <xf numFmtId="0" fontId="38" fillId="0" borderId="1" xfId="67" applyFont="1" applyFill="1" applyBorder="1" applyAlignment="1">
      <alignment horizontal="left" vertical="center"/>
    </xf>
    <xf numFmtId="179" fontId="38" fillId="0" borderId="1" xfId="67" applyNumberFormat="1" applyFont="1" applyFill="1" applyBorder="1" applyAlignment="1">
      <alignment horizontal="left" vertical="center"/>
    </xf>
    <xf numFmtId="181" fontId="26" fillId="0" borderId="0" xfId="64" applyNumberFormat="1" applyAlignment="1">
      <alignment horizontal="right" vertical="center"/>
    </xf>
    <xf numFmtId="0" fontId="26" fillId="0" borderId="0" xfId="67" applyFill="1" applyAlignment="1"/>
    <xf numFmtId="0" fontId="26" fillId="0" borderId="0" xfId="67" applyAlignment="1"/>
    <xf numFmtId="0" fontId="26" fillId="0" borderId="0" xfId="67" applyAlignment="1">
      <alignment wrapText="1"/>
    </xf>
    <xf numFmtId="0" fontId="1" fillId="0" borderId="0" xfId="67" applyNumberFormat="1" applyFont="1" applyFill="1" applyAlignment="1" applyProtection="1">
      <alignment horizontal="center" vertical="center" wrapText="1"/>
    </xf>
    <xf numFmtId="0" fontId="25" fillId="0" borderId="0" xfId="67" applyFont="1" applyAlignment="1"/>
    <xf numFmtId="0" fontId="29" fillId="0" borderId="0" xfId="67" applyFont="1" applyFill="1" applyAlignment="1" applyProtection="1">
      <alignment horizontal="left" vertical="center"/>
    </xf>
    <xf numFmtId="180" fontId="29" fillId="0" borderId="0" xfId="67" applyNumberFormat="1" applyFont="1" applyFill="1" applyAlignment="1" applyProtection="1">
      <alignment horizontal="right"/>
    </xf>
    <xf numFmtId="0" fontId="29" fillId="0" borderId="0" xfId="67" applyFont="1" applyFill="1" applyAlignment="1">
      <alignment vertical="center"/>
    </xf>
    <xf numFmtId="0" fontId="29" fillId="0" borderId="0" xfId="67" applyFont="1" applyFill="1" applyAlignment="1">
      <alignment horizontal="right" vertical="center" wrapText="1"/>
    </xf>
    <xf numFmtId="0" fontId="33" fillId="0" borderId="1" xfId="67" applyNumberFormat="1" applyFont="1" applyFill="1" applyBorder="1" applyAlignment="1" applyProtection="1">
      <alignment horizontal="center" vertical="center"/>
    </xf>
    <xf numFmtId="0" fontId="33" fillId="0" borderId="1" xfId="67" applyNumberFormat="1" applyFont="1" applyFill="1" applyBorder="1" applyAlignment="1" applyProtection="1">
      <alignment horizontal="center" vertical="center" wrapText="1"/>
    </xf>
    <xf numFmtId="49" fontId="33" fillId="0" borderId="1" xfId="79" applyNumberFormat="1" applyFont="1" applyFill="1" applyBorder="1" applyAlignment="1" applyProtection="1">
      <alignment vertical="center"/>
    </xf>
    <xf numFmtId="181" fontId="37" fillId="0" borderId="1" xfId="72" applyNumberFormat="1" applyFont="1" applyFill="1" applyBorder="1" applyAlignment="1">
      <alignment horizontal="right" vertical="center" wrapText="1"/>
    </xf>
    <xf numFmtId="182" fontId="37" fillId="0" borderId="1" xfId="3" applyNumberFormat="1" applyFont="1" applyFill="1" applyBorder="1" applyAlignment="1">
      <alignment horizontal="right" vertical="center" wrapText="1"/>
    </xf>
    <xf numFmtId="49" fontId="29" fillId="0" borderId="1" xfId="79" applyNumberFormat="1" applyFont="1" applyFill="1" applyBorder="1" applyAlignment="1" applyProtection="1">
      <alignment vertical="center"/>
    </xf>
    <xf numFmtId="181" fontId="25" fillId="0" borderId="1" xfId="72" applyNumberFormat="1" applyFont="1" applyFill="1" applyBorder="1" applyAlignment="1">
      <alignment horizontal="right" vertical="center" wrapText="1"/>
    </xf>
    <xf numFmtId="49" fontId="33" fillId="0" borderId="1" xfId="79" applyNumberFormat="1" applyFont="1" applyFill="1" applyBorder="1" applyAlignment="1" applyProtection="1">
      <alignment vertical="center" wrapText="1"/>
    </xf>
    <xf numFmtId="181" fontId="37" fillId="0" borderId="1" xfId="53" applyNumberFormat="1" applyFont="1" applyBorder="1" applyAlignment="1">
      <alignment horizontal="right" vertical="center" wrapText="1"/>
    </xf>
    <xf numFmtId="181" fontId="25" fillId="0" borderId="1" xfId="53" applyNumberFormat="1" applyFont="1" applyBorder="1" applyAlignment="1">
      <alignment horizontal="right" vertical="center" wrapText="1"/>
    </xf>
    <xf numFmtId="181" fontId="25" fillId="0" borderId="1" xfId="72" applyNumberFormat="1" applyFont="1" applyBorder="1" applyAlignment="1">
      <alignment horizontal="right" vertical="center" wrapText="1"/>
    </xf>
    <xf numFmtId="181" fontId="25" fillId="0" borderId="1" xfId="1" applyNumberFormat="1" applyFont="1" applyFill="1" applyBorder="1" applyAlignment="1">
      <alignment horizontal="right" vertical="center" wrapText="1"/>
    </xf>
    <xf numFmtId="183" fontId="25" fillId="0" borderId="1" xfId="0" applyNumberFormat="1" applyFont="1" applyFill="1" applyBorder="1" applyAlignment="1">
      <alignment horizontal="right" vertical="center"/>
    </xf>
    <xf numFmtId="181" fontId="25" fillId="3" borderId="1" xfId="72" applyNumberFormat="1" applyFont="1" applyFill="1" applyBorder="1" applyAlignment="1">
      <alignment horizontal="right" vertical="center" wrapText="1"/>
    </xf>
    <xf numFmtId="181" fontId="37" fillId="0" borderId="1" xfId="53" applyNumberFormat="1" applyFont="1" applyFill="1" applyBorder="1" applyAlignment="1">
      <alignment horizontal="right" vertical="center" wrapText="1"/>
    </xf>
    <xf numFmtId="181" fontId="37" fillId="0" borderId="1" xfId="72" applyNumberFormat="1" applyFont="1" applyBorder="1" applyAlignment="1">
      <alignment horizontal="right" vertical="center" wrapText="1"/>
    </xf>
    <xf numFmtId="0" fontId="25" fillId="0" borderId="1" xfId="67" applyFont="1" applyBorder="1" applyAlignment="1"/>
    <xf numFmtId="0" fontId="38" fillId="0" borderId="1" xfId="67" applyFont="1" applyFill="1" applyBorder="1" applyAlignment="1">
      <alignment horizontal="left" vertical="center" wrapText="1"/>
    </xf>
    <xf numFmtId="181" fontId="26" fillId="0" borderId="0" xfId="67" applyNumberFormat="1" applyAlignment="1"/>
    <xf numFmtId="0" fontId="25" fillId="0" borderId="0" xfId="64" applyFont="1" applyFill="1" applyAlignment="1"/>
    <xf numFmtId="0" fontId="25" fillId="0" borderId="0" xfId="64" applyFont="1" applyAlignment="1">
      <alignment horizontal="right" vertical="center"/>
    </xf>
    <xf numFmtId="179" fontId="25" fillId="0" borderId="0" xfId="64" applyNumberFormat="1" applyFont="1" applyAlignment="1"/>
    <xf numFmtId="179" fontId="25" fillId="0" borderId="1" xfId="1" applyNumberFormat="1" applyFont="1" applyFill="1" applyBorder="1" applyAlignment="1">
      <alignment horizontal="right" vertical="center" wrapText="1"/>
    </xf>
    <xf numFmtId="0" fontId="12" fillId="0" borderId="1" xfId="67" applyFont="1" applyFill="1" applyBorder="1" applyAlignment="1">
      <alignment horizontal="left" vertical="center"/>
    </xf>
    <xf numFmtId="179" fontId="12" fillId="0" borderId="1" xfId="67" applyNumberFormat="1" applyFont="1" applyFill="1" applyBorder="1" applyAlignment="1">
      <alignment horizontal="left" vertical="center"/>
    </xf>
    <xf numFmtId="181" fontId="25" fillId="0" borderId="0" xfId="64" applyNumberFormat="1" applyFont="1" applyAlignment="1">
      <alignment horizontal="right" vertical="center"/>
    </xf>
    <xf numFmtId="0" fontId="39" fillId="0" borderId="0" xfId="67" applyNumberFormat="1" applyFont="1" applyFill="1" applyAlignment="1" applyProtection="1">
      <alignment horizontal="center" vertical="center" wrapText="1"/>
    </xf>
    <xf numFmtId="182" fontId="25" fillId="0" borderId="1" xfId="3" applyNumberFormat="1" applyFont="1" applyFill="1" applyBorder="1" applyAlignment="1">
      <alignment horizontal="right" vertical="center" wrapText="1"/>
    </xf>
    <xf numFmtId="0" fontId="24" fillId="0" borderId="0" xfId="73" applyFont="1" applyAlignment="1"/>
    <xf numFmtId="0" fontId="24" fillId="0" borderId="0" xfId="73" applyFont="1" applyFill="1" applyAlignment="1"/>
    <xf numFmtId="0" fontId="26" fillId="0" borderId="0" xfId="73" applyAlignment="1"/>
    <xf numFmtId="0" fontId="40" fillId="0" borderId="0" xfId="73" applyNumberFormat="1" applyFont="1" applyFill="1" applyAlignment="1" applyProtection="1">
      <alignment horizontal="center" vertical="center" wrapText="1"/>
    </xf>
    <xf numFmtId="0" fontId="25" fillId="0" borderId="0" xfId="73" applyFont="1" applyAlignment="1"/>
    <xf numFmtId="0" fontId="34" fillId="0" borderId="0" xfId="76" applyFont="1" applyAlignment="1" applyProtection="1">
      <alignment horizontal="left" vertical="center"/>
    </xf>
    <xf numFmtId="0" fontId="29" fillId="0" borderId="0" xfId="76" applyFont="1" applyAlignment="1"/>
    <xf numFmtId="184" fontId="29" fillId="0" borderId="0" xfId="76" applyNumberFormat="1" applyFont="1" applyAlignment="1"/>
    <xf numFmtId="185" fontId="29" fillId="0" borderId="0" xfId="76" applyNumberFormat="1" applyFont="1" applyFill="1" applyBorder="1" applyAlignment="1" applyProtection="1">
      <alignment horizontal="right" vertical="center"/>
    </xf>
    <xf numFmtId="0" fontId="25" fillId="0" borderId="0" xfId="73" applyFont="1" applyAlignment="1">
      <alignment horizontal="center" vertical="center"/>
    </xf>
    <xf numFmtId="186" fontId="41" fillId="0" borderId="1" xfId="71" applyNumberFormat="1" applyFont="1" applyFill="1" applyBorder="1" applyAlignment="1">
      <alignment horizontal="right" vertical="center"/>
    </xf>
    <xf numFmtId="0" fontId="29" fillId="0" borderId="0" xfId="56" applyFont="1" applyAlignment="1">
      <alignment horizontal="center" vertical="center"/>
    </xf>
    <xf numFmtId="49" fontId="33" fillId="0" borderId="1" xfId="78" applyNumberFormat="1" applyFont="1" applyFill="1" applyBorder="1" applyAlignment="1" applyProtection="1">
      <alignment horizontal="left" vertical="center" wrapText="1"/>
    </xf>
    <xf numFmtId="182" fontId="37" fillId="0" borderId="1" xfId="77" applyNumberFormat="1" applyFont="1" applyFill="1" applyBorder="1" applyAlignment="1" applyProtection="1">
      <alignment horizontal="right" vertical="center" wrapText="1"/>
    </xf>
    <xf numFmtId="182" fontId="25" fillId="0" borderId="1" xfId="77" applyNumberFormat="1" applyFont="1" applyFill="1" applyBorder="1" applyAlignment="1" applyProtection="1">
      <alignment horizontal="right" vertical="center" wrapText="1"/>
    </xf>
    <xf numFmtId="49" fontId="33" fillId="0" borderId="1" xfId="52" applyNumberFormat="1" applyFont="1" applyFill="1" applyBorder="1" applyAlignment="1" applyProtection="1">
      <alignment horizontal="left" vertical="center" wrapText="1"/>
    </xf>
    <xf numFmtId="181" fontId="26" fillId="0" borderId="0" xfId="73" applyNumberFormat="1" applyAlignment="1"/>
    <xf numFmtId="0" fontId="26" fillId="0" borderId="0" xfId="73" applyAlignment="1">
      <alignment vertical="center"/>
    </xf>
    <xf numFmtId="0" fontId="29" fillId="0" borderId="0" xfId="73" applyFont="1" applyFill="1" applyAlignment="1" applyProtection="1">
      <alignment horizontal="left" vertical="center"/>
    </xf>
    <xf numFmtId="4" fontId="29" fillId="0" borderId="0" xfId="73" applyNumberFormat="1" applyFont="1" applyFill="1" applyAlignment="1" applyProtection="1">
      <alignment horizontal="right" vertical="center"/>
    </xf>
    <xf numFmtId="184" fontId="29" fillId="0" borderId="0" xfId="73" applyNumberFormat="1" applyFont="1" applyFill="1" applyAlignment="1">
      <alignment vertical="center"/>
    </xf>
    <xf numFmtId="0" fontId="29" fillId="0" borderId="0" xfId="73" applyFont="1" applyFill="1" applyAlignment="1">
      <alignment horizontal="right" vertical="center"/>
    </xf>
    <xf numFmtId="0" fontId="25" fillId="0" borderId="0" xfId="73" applyFont="1" applyAlignment="1">
      <alignment vertical="center"/>
    </xf>
    <xf numFmtId="0" fontId="33" fillId="0" borderId="1" xfId="74" applyNumberFormat="1" applyFont="1" applyFill="1" applyBorder="1" applyAlignment="1" applyProtection="1">
      <alignment horizontal="center" vertical="center"/>
    </xf>
    <xf numFmtId="0" fontId="33" fillId="0" borderId="1" xfId="74" applyNumberFormat="1" applyFont="1" applyFill="1" applyBorder="1" applyAlignment="1" applyProtection="1">
      <alignment horizontal="center" vertical="center" wrapText="1"/>
    </xf>
    <xf numFmtId="49" fontId="33" fillId="0" borderId="1" xfId="49" applyNumberFormat="1" applyFont="1" applyFill="1" applyBorder="1" applyAlignment="1" applyProtection="1">
      <alignment vertical="center"/>
    </xf>
    <xf numFmtId="0" fontId="29" fillId="0" borderId="0" xfId="56" applyFont="1">
      <alignment vertical="center"/>
    </xf>
    <xf numFmtId="49" fontId="29" fillId="0" borderId="1" xfId="49" applyNumberFormat="1" applyFont="1" applyFill="1" applyBorder="1" applyAlignment="1" applyProtection="1">
      <alignment vertical="center"/>
    </xf>
    <xf numFmtId="186" fontId="42" fillId="0" borderId="1" xfId="71" applyNumberFormat="1" applyFont="1" applyFill="1" applyBorder="1" applyAlignment="1">
      <alignment horizontal="right" vertical="center"/>
    </xf>
    <xf numFmtId="182" fontId="37" fillId="0" borderId="1" xfId="66" applyNumberFormat="1" applyFont="1" applyFill="1" applyBorder="1" applyAlignment="1">
      <alignment horizontal="right" vertical="center" wrapText="1"/>
    </xf>
    <xf numFmtId="182" fontId="25" fillId="0" borderId="1" xfId="66" applyNumberFormat="1" applyFont="1" applyFill="1" applyBorder="1" applyAlignment="1">
      <alignment horizontal="right" vertical="center" wrapText="1"/>
    </xf>
    <xf numFmtId="182" fontId="25" fillId="0" borderId="1" xfId="0" applyNumberFormat="1" applyFont="1" applyFill="1" applyBorder="1" applyAlignment="1">
      <alignment horizontal="right" vertical="center" wrapText="1"/>
    </xf>
    <xf numFmtId="187" fontId="25" fillId="0" borderId="1" xfId="3" applyNumberFormat="1" applyFont="1" applyFill="1" applyBorder="1" applyAlignment="1" applyProtection="1">
      <alignment horizontal="right" vertical="center" wrapText="1"/>
      <protection locked="0"/>
    </xf>
    <xf numFmtId="49" fontId="33" fillId="0" borderId="1" xfId="52" applyNumberFormat="1" applyFont="1" applyFill="1" applyBorder="1" applyAlignment="1" applyProtection="1">
      <alignment vertical="center"/>
    </xf>
    <xf numFmtId="0" fontId="26" fillId="0" borderId="0" xfId="50">
      <alignment vertical="center"/>
    </xf>
    <xf numFmtId="0" fontId="43" fillId="0" borderId="0" xfId="50" applyFont="1" applyAlignment="1">
      <alignment horizontal="center" vertical="center" wrapText="1"/>
    </xf>
    <xf numFmtId="0" fontId="26" fillId="0" borderId="0" xfId="50" applyFill="1">
      <alignment vertical="center"/>
    </xf>
    <xf numFmtId="0" fontId="0" fillId="0" borderId="0" xfId="0" applyFont="1" applyFill="1" applyAlignment="1">
      <alignment vertical="center"/>
    </xf>
    <xf numFmtId="0" fontId="44" fillId="0" borderId="0" xfId="62" applyFont="1" applyAlignment="1">
      <alignment horizontal="center" vertical="center" shrinkToFit="1"/>
    </xf>
    <xf numFmtId="0" fontId="45" fillId="0" borderId="0" xfId="62" applyFont="1" applyAlignment="1">
      <alignment horizontal="center" vertical="center" shrinkToFit="1"/>
    </xf>
    <xf numFmtId="0" fontId="22" fillId="0" borderId="0" xfId="62" applyFont="1" applyBorder="1" applyAlignment="1">
      <alignment horizontal="left" vertical="center" wrapText="1"/>
    </xf>
    <xf numFmtId="0" fontId="22" fillId="0" borderId="0" xfId="0" applyFont="1" applyFill="1" applyAlignment="1">
      <alignment horizontal="right"/>
    </xf>
    <xf numFmtId="0" fontId="23" fillId="0" borderId="1" xfId="51" applyFont="1" applyBorder="1" applyAlignment="1">
      <alignment horizontal="center" vertical="center"/>
    </xf>
    <xf numFmtId="49" fontId="23" fillId="0" borderId="1" xfId="0" applyNumberFormat="1" applyFont="1" applyFill="1" applyBorder="1" applyAlignment="1" applyProtection="1">
      <alignment vertical="center" wrapText="1"/>
    </xf>
    <xf numFmtId="181" fontId="24" fillId="0" borderId="1" xfId="1" applyNumberFormat="1" applyFont="1" applyBorder="1" applyAlignment="1">
      <alignment horizontal="right" vertical="center" wrapText="1"/>
    </xf>
    <xf numFmtId="0" fontId="24" fillId="0" borderId="1" xfId="54" applyNumberFormat="1" applyFont="1" applyFill="1" applyBorder="1" applyAlignment="1">
      <alignment horizontal="left" vertical="center" wrapText="1"/>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46" fillId="0" borderId="1" xfId="0" applyFont="1" applyFill="1" applyBorder="1" applyAlignment="1">
      <alignment horizontal="center" vertical="center"/>
    </xf>
    <xf numFmtId="0" fontId="24" fillId="0" borderId="0" xfId="50" applyFont="1">
      <alignment vertical="center"/>
    </xf>
    <xf numFmtId="49" fontId="24" fillId="0" borderId="14" xfId="70" applyNumberFormat="1" applyFont="1" applyBorder="1" applyAlignment="1">
      <alignment vertical="center" wrapText="1"/>
    </xf>
    <xf numFmtId="0" fontId="24" fillId="0" borderId="1" xfId="50" applyFont="1" applyBorder="1">
      <alignment vertical="center"/>
    </xf>
    <xf numFmtId="0" fontId="23" fillId="0" borderId="1" xfId="50" applyFont="1" applyFill="1" applyBorder="1">
      <alignment vertical="center"/>
    </xf>
    <xf numFmtId="0" fontId="30" fillId="0" borderId="0" xfId="0" applyFont="1" applyFill="1" applyAlignment="1"/>
    <xf numFmtId="0" fontId="45" fillId="0" borderId="0" xfId="66" applyFont="1" applyFill="1" applyAlignment="1">
      <alignment horizontal="center" vertical="center" shrinkToFit="1"/>
    </xf>
    <xf numFmtId="0" fontId="22" fillId="0" borderId="0" xfId="66" applyFont="1" applyFill="1" applyAlignment="1">
      <alignment horizontal="left" vertical="center" wrapText="1"/>
    </xf>
    <xf numFmtId="188" fontId="24" fillId="0" borderId="0" xfId="68" applyNumberFormat="1" applyFont="1" applyFill="1" applyBorder="1" applyAlignment="1">
      <alignment horizontal="right" vertical="center"/>
    </xf>
    <xf numFmtId="0" fontId="23" fillId="0" borderId="1" xfId="68" applyFont="1" applyFill="1" applyBorder="1" applyAlignment="1">
      <alignment horizontal="center" vertical="center"/>
    </xf>
    <xf numFmtId="0" fontId="23" fillId="0" borderId="1" xfId="68" applyFont="1" applyFill="1" applyBorder="1" applyAlignment="1">
      <alignment horizontal="center" vertical="center" wrapText="1"/>
    </xf>
    <xf numFmtId="181" fontId="25" fillId="0" borderId="1" xfId="50" applyNumberFormat="1" applyFont="1" applyFill="1" applyBorder="1" applyAlignment="1">
      <alignment horizontal="right" vertical="center" wrapText="1"/>
    </xf>
    <xf numFmtId="0" fontId="47" fillId="0" borderId="0" xfId="56" applyFont="1">
      <alignment vertical="center"/>
    </xf>
    <xf numFmtId="182" fontId="25" fillId="0" borderId="1" xfId="50" applyNumberFormat="1" applyFont="1" applyFill="1" applyBorder="1" applyAlignment="1">
      <alignment horizontal="right" vertical="center" wrapText="1"/>
    </xf>
    <xf numFmtId="181" fontId="37" fillId="0" borderId="1" xfId="50" applyNumberFormat="1" applyFont="1" applyFill="1" applyBorder="1" applyAlignment="1">
      <alignment horizontal="right" vertical="center" wrapText="1"/>
    </xf>
    <xf numFmtId="187" fontId="37" fillId="0" borderId="1" xfId="3" applyNumberFormat="1" applyFont="1" applyFill="1" applyBorder="1" applyAlignment="1" applyProtection="1">
      <alignment horizontal="right" vertical="center" wrapText="1"/>
      <protection locked="0"/>
    </xf>
    <xf numFmtId="49" fontId="24" fillId="0" borderId="1" xfId="0" applyNumberFormat="1" applyFont="1" applyFill="1" applyBorder="1" applyAlignment="1" applyProtection="1">
      <alignment vertical="center" wrapText="1"/>
    </xf>
    <xf numFmtId="0" fontId="23" fillId="0" borderId="1" xfId="50" applyFont="1" applyFill="1" applyBorder="1" applyAlignment="1">
      <alignment horizontal="distributed" vertical="center" wrapText="1"/>
    </xf>
    <xf numFmtId="0" fontId="23" fillId="0" borderId="1" xfId="54" applyNumberFormat="1" applyFont="1" applyFill="1" applyBorder="1" applyAlignment="1">
      <alignment horizontal="left" vertical="center" wrapText="1"/>
    </xf>
    <xf numFmtId="0" fontId="24" fillId="0" borderId="1" xfId="54" applyNumberFormat="1" applyFont="1" applyFill="1" applyBorder="1" applyAlignment="1">
      <alignment horizontal="left" vertical="center" wrapText="1" indent="1"/>
    </xf>
    <xf numFmtId="181" fontId="36" fillId="0" borderId="1" xfId="0" applyNumberFormat="1" applyFont="1" applyFill="1" applyBorder="1" applyAlignment="1">
      <alignment horizontal="right" vertical="center" wrapText="1"/>
    </xf>
    <xf numFmtId="0" fontId="23" fillId="0" borderId="1" xfId="50" applyFont="1" applyFill="1" applyBorder="1" applyAlignment="1">
      <alignment horizontal="left" vertical="center" wrapText="1"/>
    </xf>
    <xf numFmtId="41" fontId="30" fillId="0" borderId="0" xfId="0" applyNumberFormat="1" applyFont="1" applyFill="1" applyAlignment="1"/>
    <xf numFmtId="181" fontId="30" fillId="0" borderId="0" xfId="0" applyNumberFormat="1" applyFont="1" applyFill="1" applyAlignment="1"/>
    <xf numFmtId="0" fontId="26" fillId="0" borderId="0" xfId="54" applyAlignment="1"/>
    <xf numFmtId="0" fontId="48" fillId="4" borderId="0" xfId="54" applyFont="1" applyFill="1" applyAlignment="1"/>
    <xf numFmtId="0" fontId="45" fillId="0" borderId="0" xfId="66" applyFont="1" applyAlignment="1">
      <alignment horizontal="center" vertical="center" shrinkToFit="1"/>
    </xf>
    <xf numFmtId="0" fontId="49" fillId="4" borderId="0" xfId="66" applyFont="1" applyFill="1" applyAlignment="1">
      <alignment horizontal="center" vertical="center" shrinkToFit="1"/>
    </xf>
    <xf numFmtId="0" fontId="22" fillId="0" borderId="0" xfId="66" applyFont="1" applyAlignment="1">
      <alignment horizontal="left" vertical="center" wrapText="1"/>
    </xf>
    <xf numFmtId="0" fontId="50" fillId="0" borderId="0" xfId="66" applyFont="1" applyFill="1" applyAlignment="1">
      <alignment horizontal="left" vertical="center" wrapText="1"/>
    </xf>
    <xf numFmtId="0" fontId="24" fillId="0" borderId="0" xfId="54" applyFont="1" applyAlignment="1">
      <alignment horizontal="right" vertical="center"/>
    </xf>
    <xf numFmtId="0" fontId="23" fillId="0" borderId="1" xfId="54" applyFont="1" applyFill="1" applyBorder="1" applyAlignment="1">
      <alignment horizontal="center" vertical="center" wrapText="1"/>
    </xf>
    <xf numFmtId="0" fontId="25" fillId="0" borderId="1" xfId="0" applyFont="1" applyFill="1" applyBorder="1" applyAlignment="1" applyProtection="1">
      <alignment horizontal="right" vertical="center"/>
      <protection locked="0"/>
    </xf>
    <xf numFmtId="182" fontId="36" fillId="0" borderId="1" xfId="66" applyNumberFormat="1" applyFont="1" applyFill="1" applyBorder="1" applyAlignment="1">
      <alignment horizontal="right" vertical="center" wrapText="1"/>
    </xf>
    <xf numFmtId="0" fontId="25" fillId="4" borderId="1" xfId="0" applyFont="1" applyFill="1" applyBorder="1" applyAlignment="1" applyProtection="1">
      <alignment horizontal="right" vertical="center"/>
      <protection locked="0"/>
    </xf>
    <xf numFmtId="182" fontId="36" fillId="0" borderId="1" xfId="0" applyNumberFormat="1" applyFont="1" applyFill="1" applyBorder="1" applyAlignment="1">
      <alignment horizontal="right" vertical="center" wrapText="1"/>
    </xf>
    <xf numFmtId="0" fontId="25" fillId="0" borderId="1" xfId="0" applyNumberFormat="1" applyFont="1" applyFill="1" applyBorder="1" applyAlignment="1" applyProtection="1">
      <alignment horizontal="right" vertical="center"/>
    </xf>
    <xf numFmtId="3" fontId="25" fillId="4" borderId="1" xfId="0" applyNumberFormat="1" applyFont="1" applyFill="1" applyBorder="1" applyAlignment="1" applyProtection="1">
      <alignment horizontal="right" vertical="center" wrapText="1"/>
      <protection locked="0"/>
    </xf>
    <xf numFmtId="3" fontId="25" fillId="0" borderId="1" xfId="0" applyNumberFormat="1" applyFont="1" applyFill="1" applyBorder="1" applyAlignment="1" applyProtection="1">
      <alignment horizontal="right" vertical="center" wrapText="1"/>
      <protection locked="0"/>
    </xf>
    <xf numFmtId="4" fontId="51" fillId="0" borderId="1" xfId="69" applyNumberFormat="1" applyFont="1" applyFill="1" applyBorder="1" applyAlignment="1" applyProtection="1">
      <alignment horizontal="right" vertical="center"/>
    </xf>
    <xf numFmtId="4" fontId="42" fillId="0" borderId="1" xfId="69" applyNumberFormat="1" applyFont="1" applyFill="1" applyBorder="1" applyAlignment="1" applyProtection="1">
      <alignment horizontal="right" vertical="center"/>
    </xf>
    <xf numFmtId="181" fontId="25" fillId="0" borderId="1" xfId="66" applyNumberFormat="1" applyFont="1" applyFill="1" applyBorder="1" applyAlignment="1">
      <alignment horizontal="right" vertical="center" wrapText="1"/>
    </xf>
    <xf numFmtId="181" fontId="37" fillId="0" borderId="1" xfId="66" applyNumberFormat="1" applyFont="1" applyFill="1" applyBorder="1" applyAlignment="1">
      <alignment horizontal="right" vertical="center" wrapText="1"/>
    </xf>
    <xf numFmtId="182" fontId="52" fillId="0" borderId="1" xfId="66" applyNumberFormat="1" applyFont="1" applyFill="1" applyBorder="1" applyAlignment="1">
      <alignment horizontal="right" vertical="center" wrapText="1"/>
    </xf>
    <xf numFmtId="181" fontId="25" fillId="4" borderId="1" xfId="66" applyNumberFormat="1" applyFont="1" applyFill="1" applyBorder="1" applyAlignment="1">
      <alignment horizontal="right" vertical="center" wrapText="1"/>
    </xf>
    <xf numFmtId="181" fontId="25" fillId="4" borderId="1" xfId="50" applyNumberFormat="1" applyFont="1" applyFill="1" applyBorder="1" applyAlignment="1">
      <alignment horizontal="right" vertical="center" wrapText="1"/>
    </xf>
    <xf numFmtId="181" fontId="25" fillId="0" borderId="1" xfId="63" applyNumberFormat="1" applyFont="1" applyFill="1" applyBorder="1" applyAlignment="1">
      <alignment horizontal="right" vertical="center" wrapText="1"/>
    </xf>
    <xf numFmtId="0" fontId="46" fillId="0" borderId="1" xfId="0" applyFont="1" applyFill="1" applyBorder="1" applyAlignment="1">
      <alignment horizontal="distributed" vertical="center" wrapText="1"/>
    </xf>
    <xf numFmtId="49" fontId="24" fillId="0" borderId="1" xfId="0" applyNumberFormat="1" applyFont="1" applyFill="1" applyBorder="1" applyAlignment="1" applyProtection="1">
      <alignment horizontal="left" vertical="center" wrapText="1" indent="2"/>
    </xf>
    <xf numFmtId="181" fontId="25" fillId="0" borderId="1" xfId="0" applyNumberFormat="1" applyFont="1" applyFill="1" applyBorder="1" applyAlignment="1">
      <alignment horizontal="right" vertical="center" wrapText="1"/>
    </xf>
    <xf numFmtId="181" fontId="37" fillId="4" borderId="1" xfId="1" applyNumberFormat="1" applyFont="1" applyFill="1" applyBorder="1" applyAlignment="1">
      <alignment horizontal="right" vertical="center" wrapText="1"/>
    </xf>
    <xf numFmtId="41" fontId="26" fillId="0" borderId="0" xfId="54" applyNumberFormat="1" applyAlignment="1"/>
    <xf numFmtId="181" fontId="26" fillId="0" borderId="0" xfId="54" applyNumberFormat="1" applyAlignment="1"/>
    <xf numFmtId="0" fontId="22" fillId="0" borderId="0" xfId="0" applyFont="1" applyFill="1" applyAlignment="1"/>
    <xf numFmtId="0" fontId="53" fillId="0" borderId="0" xfId="66" applyFont="1" applyFill="1" applyBorder="1" applyAlignment="1">
      <alignment horizontal="center" vertical="center" shrinkToFit="1"/>
    </xf>
    <xf numFmtId="0" fontId="34" fillId="0" borderId="0" xfId="66" applyFont="1" applyFill="1" applyBorder="1" applyAlignment="1">
      <alignment horizontal="left" vertical="center" wrapText="1"/>
    </xf>
    <xf numFmtId="188" fontId="29" fillId="0" borderId="0" xfId="68" applyNumberFormat="1" applyFont="1" applyFill="1" applyBorder="1" applyAlignment="1">
      <alignment horizontal="right" vertical="center"/>
    </xf>
    <xf numFmtId="0" fontId="33" fillId="0" borderId="1" xfId="68" applyFont="1" applyFill="1" applyBorder="1" applyAlignment="1">
      <alignment horizontal="center" vertical="center"/>
    </xf>
    <xf numFmtId="0" fontId="33" fillId="0" borderId="1" xfId="68" applyFont="1" applyFill="1" applyBorder="1" applyAlignment="1">
      <alignment horizontal="center" vertical="center" wrapText="1"/>
    </xf>
    <xf numFmtId="49" fontId="33" fillId="0" borderId="1" xfId="0" applyNumberFormat="1" applyFont="1" applyFill="1" applyBorder="1" applyAlignment="1">
      <alignment vertical="center" wrapText="1"/>
    </xf>
    <xf numFmtId="181" fontId="41" fillId="0" borderId="1" xfId="60" applyNumberFormat="1" applyFont="1" applyFill="1" applyBorder="1" applyAlignment="1">
      <alignment horizontal="right" vertical="center"/>
    </xf>
    <xf numFmtId="0" fontId="29" fillId="0" borderId="1" xfId="54" applyFont="1" applyFill="1" applyBorder="1" applyAlignment="1">
      <alignment horizontal="left" vertical="center" wrapText="1" indent="1"/>
    </xf>
    <xf numFmtId="181" fontId="42" fillId="0" borderId="1" xfId="60" applyNumberFormat="1" applyFont="1" applyFill="1" applyBorder="1" applyAlignment="1">
      <alignment horizontal="right" vertical="center"/>
    </xf>
    <xf numFmtId="189" fontId="42" fillId="0" borderId="1" xfId="60" applyNumberFormat="1" applyFont="1" applyFill="1" applyBorder="1" applyAlignment="1">
      <alignment horizontal="right" vertical="center"/>
    </xf>
    <xf numFmtId="9" fontId="42" fillId="0" borderId="1" xfId="3" applyFont="1" applyFill="1" applyBorder="1" applyAlignment="1" applyProtection="1">
      <alignment horizontal="center" vertical="center"/>
    </xf>
    <xf numFmtId="0" fontId="29" fillId="0" borderId="1" xfId="65" applyFont="1" applyFill="1" applyBorder="1" applyAlignment="1">
      <alignment horizontal="left" vertical="center" wrapText="1"/>
    </xf>
    <xf numFmtId="0" fontId="54" fillId="0" borderId="1" xfId="60" applyFont="1" applyFill="1" applyBorder="1" applyAlignment="1">
      <alignment horizontal="left" vertical="center" wrapText="1"/>
    </xf>
    <xf numFmtId="181" fontId="55" fillId="0" borderId="1" xfId="60" applyNumberFormat="1" applyFont="1" applyFill="1" applyBorder="1" applyAlignment="1">
      <alignment horizontal="right" vertical="center"/>
    </xf>
    <xf numFmtId="189" fontId="55" fillId="0" borderId="1" xfId="60" applyNumberFormat="1" applyFont="1" applyFill="1" applyBorder="1" applyAlignment="1">
      <alignment horizontal="right" vertical="center"/>
    </xf>
    <xf numFmtId="9" fontId="55" fillId="0" borderId="1" xfId="3" applyFont="1" applyFill="1" applyBorder="1" applyAlignment="1" applyProtection="1">
      <alignment horizontal="center" vertical="center"/>
    </xf>
    <xf numFmtId="181" fontId="56" fillId="0" borderId="1" xfId="60" applyNumberFormat="1" applyFont="1" applyFill="1" applyBorder="1" applyAlignment="1">
      <alignment horizontal="right" vertical="center"/>
    </xf>
    <xf numFmtId="187" fontId="57" fillId="0" borderId="1" xfId="3" applyNumberFormat="1" applyFont="1" applyFill="1" applyBorder="1" applyAlignment="1" applyProtection="1">
      <alignment horizontal="right" vertical="center" wrapText="1"/>
      <protection locked="0"/>
    </xf>
    <xf numFmtId="0" fontId="23" fillId="0" borderId="1" xfId="68" applyFont="1" applyFill="1" applyBorder="1" applyAlignment="1">
      <alignment horizontal="left" vertical="center" wrapText="1"/>
    </xf>
    <xf numFmtId="0" fontId="24" fillId="0" borderId="1" xfId="54" applyFont="1" applyFill="1" applyBorder="1" applyAlignment="1">
      <alignment horizontal="left" vertical="center" wrapText="1" indent="1"/>
    </xf>
    <xf numFmtId="187" fontId="26" fillId="0" borderId="1" xfId="3" applyNumberFormat="1" applyFont="1" applyFill="1" applyBorder="1" applyAlignment="1" applyProtection="1">
      <alignment horizontal="right" vertical="center" wrapText="1"/>
      <protection locked="0"/>
    </xf>
    <xf numFmtId="0" fontId="23" fillId="0" borderId="1" xfId="65" applyFont="1" applyFill="1" applyBorder="1" applyAlignment="1">
      <alignment horizontal="left" vertical="center" wrapText="1"/>
    </xf>
    <xf numFmtId="189" fontId="55" fillId="0" borderId="1" xfId="60" applyNumberFormat="1" applyFont="1" applyFill="1" applyBorder="1" applyAlignment="1"/>
    <xf numFmtId="0" fontId="46" fillId="0" borderId="0" xfId="0" applyFont="1" applyFill="1" applyAlignment="1"/>
    <xf numFmtId="0" fontId="45" fillId="0" borderId="0" xfId="66" applyFont="1" applyFill="1" applyBorder="1" applyAlignment="1">
      <alignment horizontal="center" vertical="center" shrinkToFit="1"/>
    </xf>
    <xf numFmtId="0" fontId="49" fillId="4" borderId="0" xfId="66" applyFont="1" applyFill="1" applyBorder="1" applyAlignment="1">
      <alignment horizontal="center" vertical="center" shrinkToFit="1"/>
    </xf>
    <xf numFmtId="0" fontId="22" fillId="0" borderId="0" xfId="66" applyFont="1" applyFill="1" applyBorder="1" applyAlignment="1">
      <alignment horizontal="left" vertical="center" wrapText="1"/>
    </xf>
    <xf numFmtId="0" fontId="50" fillId="0" borderId="0" xfId="66" applyFont="1" applyFill="1" applyBorder="1" applyAlignment="1">
      <alignment horizontal="left" vertical="center" wrapText="1"/>
    </xf>
    <xf numFmtId="0" fontId="24" fillId="0" borderId="0" xfId="54" applyFont="1" applyFill="1" applyBorder="1" applyAlignment="1">
      <alignment horizontal="right" vertical="center"/>
    </xf>
    <xf numFmtId="49" fontId="23" fillId="0" borderId="1" xfId="0" applyNumberFormat="1" applyFont="1" applyFill="1" applyBorder="1" applyAlignment="1">
      <alignment vertical="center" wrapText="1"/>
    </xf>
    <xf numFmtId="0" fontId="24" fillId="0" borderId="1" xfId="65" applyFont="1" applyFill="1" applyBorder="1" applyAlignment="1">
      <alignment horizontal="left" vertical="center" wrapText="1" indent="1"/>
    </xf>
    <xf numFmtId="9" fontId="41" fillId="0" borderId="1" xfId="3" applyFont="1" applyFill="1" applyBorder="1" applyAlignment="1" applyProtection="1">
      <alignment horizontal="center" vertical="center"/>
    </xf>
    <xf numFmtId="0" fontId="42" fillId="0" borderId="0" xfId="60" applyFont="1" applyFill="1" applyBorder="1" applyAlignment="1"/>
    <xf numFmtId="189" fontId="42" fillId="0" borderId="1" xfId="60" applyNumberFormat="1" applyFont="1" applyFill="1" applyBorder="1" applyAlignment="1"/>
    <xf numFmtId="189" fontId="41" fillId="0" borderId="1" xfId="60" applyNumberFormat="1" applyFont="1" applyFill="1" applyBorder="1" applyAlignment="1"/>
    <xf numFmtId="0" fontId="42" fillId="0" borderId="1" xfId="60" applyFont="1" applyFill="1" applyBorder="1" applyAlignment="1">
      <alignment vertical="center"/>
    </xf>
    <xf numFmtId="189" fontId="42" fillId="0" borderId="1" xfId="60" applyNumberFormat="1" applyFont="1" applyFill="1" applyBorder="1" applyAlignment="1">
      <alignment vertical="center"/>
    </xf>
    <xf numFmtId="181" fontId="42" fillId="0" borderId="1" xfId="60" applyNumberFormat="1" applyFont="1" applyFill="1" applyBorder="1" applyAlignment="1">
      <alignment vertical="center"/>
    </xf>
    <xf numFmtId="0" fontId="42" fillId="0" borderId="1" xfId="60" applyFont="1" applyFill="1" applyBorder="1" applyAlignment="1"/>
    <xf numFmtId="181" fontId="41" fillId="0" borderId="1" xfId="60" applyNumberFormat="1" applyFont="1" applyFill="1" applyBorder="1" applyAlignment="1">
      <alignment vertical="center"/>
    </xf>
    <xf numFmtId="0" fontId="23" fillId="0" borderId="1" xfId="65" applyFont="1" applyFill="1" applyBorder="1" applyAlignment="1">
      <alignment horizontal="left" vertical="center" wrapText="1" indent="1"/>
    </xf>
    <xf numFmtId="0" fontId="37" fillId="0" borderId="0" xfId="54" applyFont="1" applyAlignment="1"/>
    <xf numFmtId="0" fontId="29" fillId="0" borderId="0" xfId="54" applyFont="1" applyAlignment="1"/>
    <xf numFmtId="0" fontId="25" fillId="0" borderId="0" xfId="54" applyFont="1" applyAlignment="1"/>
    <xf numFmtId="0" fontId="25" fillId="0" borderId="0" xfId="54" applyFont="1" applyFill="1" applyAlignment="1"/>
    <xf numFmtId="0" fontId="53" fillId="3" borderId="0" xfId="66" applyFont="1" applyFill="1" applyAlignment="1">
      <alignment horizontal="center" vertical="center" shrinkToFit="1"/>
    </xf>
    <xf numFmtId="0" fontId="53" fillId="3" borderId="0" xfId="66" applyFont="1" applyFill="1" applyAlignment="1">
      <alignment vertical="center" shrinkToFit="1"/>
    </xf>
    <xf numFmtId="0" fontId="34" fillId="3" borderId="0" xfId="66" applyFont="1" applyFill="1" applyAlignment="1">
      <alignment horizontal="left" vertical="center" wrapText="1"/>
    </xf>
    <xf numFmtId="0" fontId="29" fillId="3" borderId="0" xfId="54" applyFont="1" applyFill="1" applyAlignment="1">
      <alignment horizontal="right" vertical="center"/>
    </xf>
    <xf numFmtId="188" fontId="25" fillId="3" borderId="0" xfId="68" applyNumberFormat="1" applyFont="1" applyFill="1" applyBorder="1" applyAlignment="1">
      <alignment vertical="center"/>
    </xf>
    <xf numFmtId="0" fontId="25" fillId="3" borderId="0" xfId="54" applyFont="1" applyFill="1" applyAlignment="1"/>
    <xf numFmtId="49" fontId="33" fillId="0" borderId="1" xfId="0" applyNumberFormat="1" applyFont="1" applyFill="1" applyBorder="1" applyAlignment="1" applyProtection="1">
      <alignment vertical="center" wrapText="1"/>
    </xf>
    <xf numFmtId="41" fontId="52" fillId="0" borderId="1" xfId="0" applyNumberFormat="1" applyFont="1" applyFill="1" applyBorder="1" applyAlignment="1">
      <alignment horizontal="right" vertical="center" wrapText="1"/>
    </xf>
    <xf numFmtId="0" fontId="37" fillId="3" borderId="0" xfId="67" applyFont="1" applyFill="1" applyAlignment="1"/>
    <xf numFmtId="0" fontId="29" fillId="0" borderId="1" xfId="54" applyNumberFormat="1" applyFont="1" applyFill="1" applyBorder="1" applyAlignment="1">
      <alignment horizontal="left" vertical="center" wrapText="1"/>
    </xf>
    <xf numFmtId="41" fontId="25" fillId="0" borderId="1" xfId="50" applyNumberFormat="1" applyFont="1" applyFill="1" applyBorder="1" applyAlignment="1">
      <alignment horizontal="right" vertical="center" wrapText="1"/>
    </xf>
    <xf numFmtId="0" fontId="25" fillId="3" borderId="0" xfId="67" applyFont="1" applyFill="1" applyAlignment="1"/>
    <xf numFmtId="41" fontId="25" fillId="0" borderId="1" xfId="50" applyNumberFormat="1" applyFont="1" applyBorder="1" applyAlignment="1">
      <alignment horizontal="right" vertical="center" wrapText="1"/>
    </xf>
    <xf numFmtId="0" fontId="29" fillId="0" borderId="1" xfId="65" applyNumberFormat="1" applyFont="1" applyFill="1" applyBorder="1" applyAlignment="1">
      <alignment horizontal="left" vertical="center" wrapText="1"/>
    </xf>
    <xf numFmtId="41" fontId="37" fillId="0" borderId="1" xfId="50" applyNumberFormat="1" applyFont="1" applyFill="1" applyBorder="1" applyAlignment="1">
      <alignment horizontal="right" vertical="center" wrapText="1"/>
    </xf>
    <xf numFmtId="0" fontId="58" fillId="0" borderId="1" xfId="0" applyFont="1" applyFill="1" applyBorder="1" applyAlignment="1">
      <alignment horizontal="distributed" vertical="center" wrapText="1"/>
    </xf>
    <xf numFmtId="0" fontId="33" fillId="0" borderId="1" xfId="68" applyFont="1" applyFill="1" applyBorder="1" applyAlignment="1">
      <alignment horizontal="left" vertical="center" wrapText="1"/>
    </xf>
    <xf numFmtId="0" fontId="29" fillId="0" borderId="1" xfId="65" applyNumberFormat="1" applyFont="1" applyFill="1" applyBorder="1" applyAlignment="1">
      <alignment horizontal="left" vertical="center" wrapText="1" indent="2"/>
    </xf>
    <xf numFmtId="0" fontId="29" fillId="0" borderId="1" xfId="65" applyNumberFormat="1" applyFont="1" applyFill="1" applyBorder="1" applyAlignment="1">
      <alignment horizontal="left" vertical="center" wrapText="1" indent="1"/>
    </xf>
    <xf numFmtId="0" fontId="33" fillId="0" borderId="1" xfId="65" applyNumberFormat="1" applyFont="1" applyFill="1" applyBorder="1" applyAlignment="1">
      <alignment horizontal="left" vertical="center" wrapText="1"/>
    </xf>
    <xf numFmtId="182" fontId="52" fillId="0" borderId="1" xfId="0" applyNumberFormat="1" applyFont="1" applyFill="1" applyBorder="1" applyAlignment="1">
      <alignment horizontal="right" vertical="center" wrapText="1"/>
    </xf>
    <xf numFmtId="0" fontId="33" fillId="0" borderId="1" xfId="50" applyFont="1" applyFill="1" applyBorder="1" applyAlignment="1">
      <alignment horizontal="distributed" vertical="center" wrapText="1"/>
    </xf>
    <xf numFmtId="41" fontId="25" fillId="0" borderId="0" xfId="54" applyNumberFormat="1" applyFont="1" applyAlignment="1"/>
    <xf numFmtId="41" fontId="25" fillId="0" borderId="0" xfId="54" applyNumberFormat="1" applyFont="1" applyFill="1" applyAlignment="1"/>
    <xf numFmtId="0" fontId="26" fillId="0" borderId="0" xfId="54" applyFill="1" applyAlignment="1"/>
    <xf numFmtId="185" fontId="24" fillId="0" borderId="0" xfId="64" applyNumberFormat="1" applyFont="1" applyFill="1" applyBorder="1" applyAlignment="1" applyProtection="1">
      <alignment horizontal="left" vertical="center"/>
    </xf>
    <xf numFmtId="0" fontId="24" fillId="0" borderId="0" xfId="54" applyFont="1" applyFill="1" applyBorder="1" applyAlignment="1">
      <alignment vertical="center"/>
    </xf>
    <xf numFmtId="0" fontId="24" fillId="0" borderId="0" xfId="54" applyFont="1" applyFill="1" applyAlignment="1">
      <alignment vertical="center"/>
    </xf>
    <xf numFmtId="185" fontId="59" fillId="0" borderId="0" xfId="64" applyNumberFormat="1" applyFont="1" applyFill="1" applyBorder="1" applyAlignment="1" applyProtection="1">
      <alignment horizontal="right" vertical="center"/>
    </xf>
    <xf numFmtId="41" fontId="37" fillId="0" borderId="1" xfId="63" applyNumberFormat="1" applyFont="1" applyFill="1" applyBorder="1" applyAlignment="1">
      <alignment horizontal="right" vertical="center" wrapText="1"/>
    </xf>
    <xf numFmtId="0" fontId="60" fillId="3" borderId="0" xfId="56" applyFont="1" applyFill="1">
      <alignment vertical="center"/>
    </xf>
    <xf numFmtId="0" fontId="24" fillId="0" borderId="1" xfId="65" applyNumberFormat="1" applyFont="1" applyFill="1" applyBorder="1" applyAlignment="1">
      <alignment horizontal="left" vertical="center" wrapText="1"/>
    </xf>
    <xf numFmtId="41" fontId="25" fillId="0" borderId="1" xfId="63" applyNumberFormat="1" applyFont="1" applyFill="1" applyBorder="1" applyAlignment="1">
      <alignment horizontal="right" vertical="center" wrapText="1"/>
    </xf>
    <xf numFmtId="41" fontId="42" fillId="0" borderId="1" xfId="0" applyNumberFormat="1" applyFont="1" applyFill="1" applyBorder="1" applyAlignment="1">
      <alignment horizontal="right" vertical="center" wrapText="1"/>
    </xf>
    <xf numFmtId="41" fontId="25" fillId="0" borderId="1" xfId="0" applyNumberFormat="1" applyFont="1" applyFill="1" applyBorder="1" applyAlignment="1">
      <alignment horizontal="right" vertical="center" wrapText="1"/>
    </xf>
    <xf numFmtId="41" fontId="25" fillId="0" borderId="1" xfId="0" applyNumberFormat="1" applyFont="1" applyFill="1" applyBorder="1" applyAlignment="1" applyProtection="1">
      <alignment horizontal="right" vertical="center" wrapText="1"/>
    </xf>
    <xf numFmtId="41" fontId="36" fillId="0" borderId="1" xfId="0" applyNumberFormat="1" applyFont="1" applyFill="1" applyBorder="1" applyAlignment="1">
      <alignment horizontal="right" vertical="center" wrapText="1"/>
    </xf>
    <xf numFmtId="41" fontId="25" fillId="0" borderId="1" xfId="66" applyNumberFormat="1" applyFont="1" applyFill="1" applyBorder="1" applyAlignment="1">
      <alignment horizontal="right" vertical="center" wrapText="1"/>
    </xf>
    <xf numFmtId="41" fontId="37" fillId="0" borderId="1" xfId="0" applyNumberFormat="1" applyFont="1" applyFill="1" applyBorder="1" applyAlignment="1" applyProtection="1">
      <alignment horizontal="right" vertical="center" wrapText="1"/>
    </xf>
    <xf numFmtId="41" fontId="37" fillId="0" borderId="1" xfId="66" applyNumberFormat="1" applyFont="1" applyFill="1" applyBorder="1" applyAlignment="1">
      <alignment horizontal="right" vertical="center" wrapText="1"/>
    </xf>
    <xf numFmtId="41" fontId="26" fillId="0" borderId="0" xfId="54" applyNumberFormat="1" applyFill="1" applyAlignment="1"/>
    <xf numFmtId="0" fontId="61" fillId="0" borderId="0" xfId="0" applyFont="1" applyFill="1" applyAlignment="1"/>
    <xf numFmtId="0" fontId="62" fillId="0" borderId="0" xfId="52" applyFont="1" applyFill="1" applyAlignment="1">
      <alignment horizontal="center" vertical="center"/>
    </xf>
    <xf numFmtId="0" fontId="22" fillId="0" borderId="0" xfId="52" applyFont="1" applyFill="1" applyAlignment="1">
      <alignment horizontal="left" vertical="center"/>
    </xf>
    <xf numFmtId="0" fontId="22" fillId="0" borderId="0" xfId="0" applyFont="1" applyFill="1" applyAlignment="1">
      <alignment vertical="center"/>
    </xf>
    <xf numFmtId="0" fontId="22" fillId="0" borderId="0" xfId="52" applyFont="1" applyFill="1" applyAlignment="1">
      <alignment horizontal="right" vertical="center"/>
    </xf>
    <xf numFmtId="188" fontId="23" fillId="0" borderId="1" xfId="50" applyNumberFormat="1" applyFont="1" applyFill="1" applyBorder="1" applyAlignment="1">
      <alignment horizontal="center" vertical="center" wrapText="1"/>
    </xf>
    <xf numFmtId="188" fontId="23" fillId="0" borderId="1" xfId="50" applyNumberFormat="1" applyFont="1" applyFill="1" applyBorder="1" applyAlignment="1" applyProtection="1">
      <alignment horizontal="center" vertical="center" wrapText="1"/>
    </xf>
    <xf numFmtId="181" fontId="26" fillId="0" borderId="0" xfId="54" applyNumberFormat="1" applyFont="1" applyFill="1" applyAlignment="1">
      <alignment horizontal="center" vertical="center" wrapText="1"/>
    </xf>
    <xf numFmtId="0" fontId="22" fillId="0" borderId="1" xfId="0" applyFont="1" applyFill="1" applyBorder="1" applyAlignment="1">
      <alignment horizontal="left" vertical="center" wrapText="1"/>
    </xf>
    <xf numFmtId="181" fontId="24" fillId="0" borderId="1" xfId="0" applyNumberFormat="1" applyFont="1" applyFill="1" applyBorder="1" applyAlignment="1">
      <alignment vertical="center" wrapText="1"/>
    </xf>
    <xf numFmtId="190" fontId="57" fillId="0" borderId="1" xfId="3" applyNumberFormat="1" applyFont="1" applyFill="1" applyBorder="1" applyAlignment="1" applyProtection="1">
      <alignment horizontal="right" vertical="center" wrapText="1"/>
      <protection locked="0"/>
    </xf>
    <xf numFmtId="0" fontId="47" fillId="0" borderId="0" xfId="56" applyFont="1" applyFill="1" applyAlignment="1">
      <alignment horizontal="center" vertical="center"/>
    </xf>
    <xf numFmtId="0" fontId="47" fillId="3" borderId="0" xfId="56" applyFont="1" applyFill="1" applyAlignment="1">
      <alignment horizontal="center" vertical="center"/>
    </xf>
    <xf numFmtId="0" fontId="46" fillId="0" borderId="1" xfId="0" applyFont="1" applyFill="1" applyBorder="1" applyAlignment="1">
      <alignment horizontal="center" vertical="center" wrapText="1"/>
    </xf>
    <xf numFmtId="181" fontId="23" fillId="0" borderId="1" xfId="0" applyNumberFormat="1" applyFont="1" applyFill="1" applyBorder="1" applyAlignment="1">
      <alignment vertical="center" wrapText="1"/>
    </xf>
    <xf numFmtId="0" fontId="22" fillId="4" borderId="0" xfId="0" applyFont="1" applyFill="1" applyBorder="1" applyAlignment="1">
      <alignment horizontal="left" vertical="center" wrapText="1"/>
    </xf>
    <xf numFmtId="0" fontId="47" fillId="0" borderId="0" xfId="50" applyFont="1">
      <alignment vertical="center"/>
    </xf>
    <xf numFmtId="0" fontId="57" fillId="0" borderId="0" xfId="50" applyFont="1" applyAlignment="1">
      <alignment horizontal="center" vertical="center"/>
    </xf>
    <xf numFmtId="0" fontId="26" fillId="0" borderId="0" xfId="50" applyFont="1" applyAlignment="1">
      <alignment horizontal="center" vertical="center"/>
    </xf>
    <xf numFmtId="0" fontId="26" fillId="0" borderId="0" xfId="50" applyFont="1">
      <alignment vertical="center"/>
    </xf>
    <xf numFmtId="179" fontId="26" fillId="0" borderId="0" xfId="50" applyNumberFormat="1">
      <alignment vertical="center"/>
    </xf>
    <xf numFmtId="0" fontId="63" fillId="0" borderId="0" xfId="0" applyFont="1" applyFill="1" applyAlignment="1">
      <alignment horizontal="center" vertical="center"/>
    </xf>
    <xf numFmtId="179" fontId="63" fillId="0" borderId="0" xfId="0" applyNumberFormat="1" applyFont="1" applyFill="1" applyAlignment="1">
      <alignment horizontal="center" vertical="center"/>
    </xf>
    <xf numFmtId="0" fontId="47" fillId="0" borderId="0" xfId="50" applyFont="1" applyFill="1">
      <alignment vertical="center"/>
    </xf>
    <xf numFmtId="0" fontId="24" fillId="0" borderId="0" xfId="50" applyFont="1" applyFill="1">
      <alignment vertical="center"/>
    </xf>
    <xf numFmtId="0" fontId="64" fillId="0" borderId="0" xfId="50" applyFont="1" applyFill="1">
      <alignment vertical="center"/>
    </xf>
    <xf numFmtId="179" fontId="24" fillId="0" borderId="0" xfId="50" applyNumberFormat="1" applyFont="1" applyFill="1" applyAlignment="1">
      <alignment horizontal="right" vertical="center"/>
    </xf>
    <xf numFmtId="188" fontId="23" fillId="0" borderId="12" xfId="50" applyNumberFormat="1" applyFont="1" applyFill="1" applyBorder="1" applyAlignment="1">
      <alignment horizontal="center" vertical="center" wrapText="1"/>
    </xf>
    <xf numFmtId="0" fontId="23" fillId="0" borderId="1" xfId="50" applyFont="1" applyFill="1" applyBorder="1" applyAlignment="1">
      <alignment horizontal="center" vertical="center" wrapText="1"/>
    </xf>
    <xf numFmtId="179" fontId="23" fillId="0" borderId="1" xfId="50" applyNumberFormat="1" applyFont="1" applyFill="1" applyBorder="1" applyAlignment="1">
      <alignment horizontal="center" vertical="center" wrapText="1"/>
    </xf>
    <xf numFmtId="0" fontId="65" fillId="0" borderId="0" xfId="61" applyFont="1" applyFill="1" applyAlignment="1">
      <alignment vertical="center" wrapText="1"/>
    </xf>
    <xf numFmtId="0" fontId="22" fillId="4" borderId="15" xfId="0" applyFont="1" applyFill="1" applyBorder="1" applyAlignment="1" applyProtection="1">
      <alignment horizontal="left" vertical="center"/>
    </xf>
    <xf numFmtId="49" fontId="66" fillId="0" borderId="1" xfId="0" applyNumberFormat="1" applyFont="1" applyFill="1" applyBorder="1" applyAlignment="1" applyProtection="1">
      <alignment horizontal="left" vertical="center" wrapText="1"/>
    </xf>
    <xf numFmtId="3" fontId="36" fillId="0" borderId="1" xfId="0" applyNumberFormat="1" applyFont="1" applyFill="1" applyBorder="1" applyAlignment="1" applyProtection="1">
      <alignment horizontal="right" vertical="center"/>
      <protection locked="0"/>
    </xf>
    <xf numFmtId="179" fontId="37" fillId="0" borderId="1" xfId="3" applyNumberFormat="1" applyFont="1" applyFill="1" applyBorder="1" applyAlignment="1" applyProtection="1">
      <alignment horizontal="right" vertical="center" wrapText="1"/>
      <protection locked="0"/>
    </xf>
    <xf numFmtId="0" fontId="47" fillId="0" borderId="0" xfId="56" applyFont="1" applyFill="1">
      <alignment vertical="center"/>
    </xf>
    <xf numFmtId="0" fontId="25" fillId="0" borderId="1" xfId="50" applyFont="1" applyBorder="1">
      <alignment vertical="center"/>
    </xf>
    <xf numFmtId="0" fontId="24" fillId="4" borderId="15" xfId="0" applyFont="1" applyFill="1" applyBorder="1" applyAlignment="1" applyProtection="1">
      <alignment vertical="center"/>
    </xf>
    <xf numFmtId="49" fontId="66" fillId="0" borderId="1" xfId="0" applyNumberFormat="1" applyFont="1" applyFill="1" applyBorder="1" applyAlignment="1" applyProtection="1">
      <alignment vertical="center" wrapText="1"/>
    </xf>
    <xf numFmtId="49" fontId="67" fillId="4" borderId="15" xfId="0" applyNumberFormat="1" applyFont="1" applyFill="1" applyBorder="1" applyAlignment="1" applyProtection="1">
      <alignment horizontal="distributed" vertical="center"/>
    </xf>
    <xf numFmtId="3" fontId="52" fillId="0" borderId="1" xfId="0" applyNumberFormat="1" applyFont="1" applyFill="1" applyBorder="1" applyAlignment="1" applyProtection="1">
      <alignment horizontal="right" vertical="center"/>
      <protection locked="0"/>
    </xf>
    <xf numFmtId="0" fontId="23" fillId="0" borderId="12" xfId="50" applyFont="1" applyFill="1" applyBorder="1" applyAlignment="1">
      <alignment horizontal="left" vertical="center"/>
    </xf>
    <xf numFmtId="191" fontId="37" fillId="0" borderId="1" xfId="1" applyNumberFormat="1" applyFont="1" applyFill="1" applyBorder="1" applyAlignment="1">
      <alignment horizontal="right" vertical="center" wrapText="1"/>
    </xf>
    <xf numFmtId="0" fontId="24" fillId="0" borderId="12" xfId="50" applyFont="1" applyFill="1" applyBorder="1" applyAlignment="1">
      <alignment horizontal="left" vertical="center"/>
    </xf>
    <xf numFmtId="191" fontId="25" fillId="0" borderId="1" xfId="1" applyNumberFormat="1" applyFont="1" applyFill="1" applyBorder="1" applyAlignment="1">
      <alignment horizontal="right" vertical="center" wrapText="1"/>
    </xf>
    <xf numFmtId="181" fontId="25" fillId="0" borderId="1" xfId="1" applyNumberFormat="1" applyFont="1" applyFill="1" applyBorder="1" applyAlignment="1" applyProtection="1">
      <alignment horizontal="right" vertical="center" wrapText="1"/>
      <protection locked="0"/>
    </xf>
    <xf numFmtId="0" fontId="24" fillId="0" borderId="12" xfId="50" applyFont="1" applyBorder="1" applyAlignment="1">
      <alignment horizontal="left" vertical="center"/>
    </xf>
    <xf numFmtId="0" fontId="24" fillId="0" borderId="12" xfId="50" applyFont="1" applyFill="1" applyBorder="1">
      <alignment vertical="center"/>
    </xf>
    <xf numFmtId="0" fontId="68" fillId="0" borderId="1" xfId="0" applyFont="1" applyFill="1" applyBorder="1" applyAlignment="1" applyProtection="1">
      <alignment vertical="center" wrapText="1"/>
    </xf>
    <xf numFmtId="0" fontId="68" fillId="0" borderId="1" xfId="0" applyFont="1" applyFill="1" applyBorder="1" applyAlignment="1" applyProtection="1">
      <alignment horizontal="left" vertical="center" wrapText="1"/>
    </xf>
    <xf numFmtId="0" fontId="66" fillId="0" borderId="1" xfId="0" applyFont="1" applyFill="1" applyBorder="1" applyAlignment="1" applyProtection="1">
      <alignment horizontal="left" vertical="center" wrapText="1"/>
    </xf>
    <xf numFmtId="0" fontId="68" fillId="0" borderId="3" xfId="0" applyFont="1" applyFill="1" applyBorder="1" applyAlignment="1" applyProtection="1">
      <alignment horizontal="left" vertical="center" wrapText="1"/>
    </xf>
    <xf numFmtId="0" fontId="25" fillId="0" borderId="3" xfId="50" applyFont="1" applyBorder="1">
      <alignment vertical="center"/>
    </xf>
    <xf numFmtId="0" fontId="26" fillId="0" borderId="1" xfId="50" applyBorder="1">
      <alignment vertical="center"/>
    </xf>
    <xf numFmtId="0" fontId="69" fillId="0" borderId="1" xfId="0" applyFont="1" applyFill="1" applyBorder="1" applyAlignment="1" applyProtection="1">
      <alignment horizontal="center" vertical="center" wrapText="1"/>
    </xf>
    <xf numFmtId="0" fontId="56" fillId="0" borderId="1" xfId="58" applyFont="1" applyFill="1" applyBorder="1" applyAlignment="1">
      <alignment horizontal="left" vertical="center" wrapText="1"/>
    </xf>
    <xf numFmtId="0" fontId="55" fillId="0" borderId="1" xfId="58" applyFont="1" applyFill="1" applyBorder="1" applyAlignment="1">
      <alignment horizontal="left" vertical="center" wrapText="1"/>
    </xf>
    <xf numFmtId="0" fontId="56" fillId="0" borderId="1" xfId="58" applyFont="1" applyFill="1" applyBorder="1" applyAlignment="1">
      <alignment horizontal="center" vertical="center"/>
    </xf>
    <xf numFmtId="0" fontId="37" fillId="0" borderId="1" xfId="50" applyFont="1" applyBorder="1">
      <alignment vertical="center"/>
    </xf>
    <xf numFmtId="179" fontId="30" fillId="0" borderId="0" xfId="0" applyNumberFormat="1" applyFont="1" applyFill="1" applyAlignment="1"/>
    <xf numFmtId="0" fontId="24" fillId="0" borderId="0" xfId="50" applyFont="1" applyFill="1" applyBorder="1" applyAlignment="1">
      <alignment vertical="center"/>
    </xf>
    <xf numFmtId="188" fontId="24" fillId="0" borderId="0" xfId="50" applyNumberFormat="1" applyFont="1" applyFill="1" applyBorder="1" applyAlignment="1">
      <alignment horizontal="right" vertical="center"/>
    </xf>
    <xf numFmtId="0" fontId="23" fillId="0" borderId="1" xfId="50" applyFont="1" applyFill="1" applyBorder="1" applyAlignment="1">
      <alignment horizontal="distributed" vertical="center" wrapText="1" indent="3"/>
    </xf>
    <xf numFmtId="0" fontId="55" fillId="0" borderId="1" xfId="0" applyFont="1" applyFill="1" applyBorder="1" applyAlignment="1">
      <alignment vertical="center" wrapText="1"/>
    </xf>
    <xf numFmtId="181" fontId="54" fillId="0" borderId="1" xfId="60" applyNumberFormat="1" applyFont="1" applyFill="1" applyBorder="1" applyAlignment="1">
      <alignment horizontal="right" vertical="center"/>
    </xf>
    <xf numFmtId="9" fontId="54" fillId="0" borderId="1" xfId="3" applyNumberFormat="1" applyFont="1" applyFill="1" applyBorder="1" applyAlignment="1" applyProtection="1">
      <alignment horizontal="center" vertical="center"/>
    </xf>
    <xf numFmtId="179" fontId="22" fillId="0" borderId="1" xfId="0" applyNumberFormat="1" applyFont="1" applyFill="1" applyBorder="1" applyAlignment="1"/>
    <xf numFmtId="9" fontId="42" fillId="0" borderId="1" xfId="3" applyNumberFormat="1" applyFont="1" applyFill="1" applyBorder="1" applyAlignment="1" applyProtection="1">
      <alignment horizontal="center" vertical="center"/>
    </xf>
    <xf numFmtId="179" fontId="36" fillId="0" borderId="1" xfId="0" applyNumberFormat="1" applyFont="1" applyFill="1" applyBorder="1" applyAlignment="1"/>
    <xf numFmtId="3" fontId="41" fillId="0" borderId="16" xfId="0" applyNumberFormat="1" applyFont="1" applyFill="1" applyBorder="1" applyAlignment="1" applyProtection="1">
      <alignment horizontal="right" vertical="center"/>
      <protection locked="0"/>
    </xf>
    <xf numFmtId="181" fontId="41" fillId="0" borderId="1" xfId="0" applyNumberFormat="1" applyFont="1" applyFill="1" applyBorder="1" applyAlignment="1">
      <alignment vertical="center"/>
    </xf>
    <xf numFmtId="3" fontId="42" fillId="0" borderId="16" xfId="0" applyNumberFormat="1" applyFont="1" applyFill="1" applyBorder="1" applyAlignment="1" applyProtection="1">
      <alignment horizontal="right" vertical="center"/>
      <protection locked="0"/>
    </xf>
    <xf numFmtId="0" fontId="56" fillId="0" borderId="3" xfId="58" applyFont="1" applyFill="1" applyBorder="1" applyAlignment="1">
      <alignment horizontal="center" vertical="center" wrapText="1"/>
    </xf>
    <xf numFmtId="3" fontId="41" fillId="0" borderId="17" xfId="0" applyNumberFormat="1" applyFont="1" applyFill="1" applyBorder="1" applyAlignment="1" applyProtection="1">
      <alignment horizontal="right" vertical="center"/>
      <protection locked="0"/>
    </xf>
    <xf numFmtId="0" fontId="56" fillId="0" borderId="3" xfId="58" applyFont="1" applyFill="1" applyBorder="1" applyAlignment="1">
      <alignment horizontal="left" vertical="center" wrapText="1"/>
    </xf>
    <xf numFmtId="3" fontId="41" fillId="0" borderId="1" xfId="0" applyNumberFormat="1" applyFont="1" applyFill="1" applyBorder="1" applyAlignment="1" applyProtection="1">
      <alignment horizontal="right" vertical="center"/>
      <protection locked="0"/>
    </xf>
    <xf numFmtId="3" fontId="42" fillId="0" borderId="1" xfId="0" applyNumberFormat="1" applyFont="1" applyFill="1" applyBorder="1" applyAlignment="1" applyProtection="1">
      <alignment horizontal="right" vertical="center"/>
      <protection locked="0"/>
    </xf>
    <xf numFmtId="0" fontId="36" fillId="0" borderId="1" xfId="0" applyFont="1" applyFill="1" applyBorder="1" applyAlignment="1"/>
    <xf numFmtId="0" fontId="56" fillId="0" borderId="1" xfId="58" applyFont="1" applyFill="1" applyBorder="1" applyAlignment="1">
      <alignment horizontal="center" vertical="center" wrapText="1"/>
    </xf>
    <xf numFmtId="190" fontId="30" fillId="0" borderId="0" xfId="0" applyNumberFormat="1" applyFont="1" applyFill="1" applyAlignment="1"/>
    <xf numFmtId="190" fontId="63" fillId="0" borderId="0" xfId="0" applyNumberFormat="1" applyFont="1" applyFill="1" applyAlignment="1">
      <alignment horizontal="center" vertical="center"/>
    </xf>
    <xf numFmtId="0" fontId="24" fillId="0" borderId="0" xfId="50" applyFont="1" applyFill="1" applyBorder="1" applyAlignment="1" applyProtection="1">
      <alignment vertical="center"/>
    </xf>
    <xf numFmtId="190" fontId="24" fillId="0" borderId="0" xfId="50" applyNumberFormat="1" applyFont="1" applyFill="1" applyBorder="1" applyAlignment="1" applyProtection="1">
      <alignment horizontal="right" vertical="center"/>
    </xf>
    <xf numFmtId="0" fontId="23" fillId="0" borderId="1" xfId="50" applyFont="1" applyFill="1" applyBorder="1" applyAlignment="1" applyProtection="1">
      <alignment horizontal="distributed" vertical="center" wrapText="1" indent="3"/>
    </xf>
    <xf numFmtId="190" fontId="23" fillId="0" borderId="1" xfId="50" applyNumberFormat="1" applyFont="1" applyFill="1" applyBorder="1" applyAlignment="1" applyProtection="1">
      <alignment horizontal="center" vertical="center" wrapText="1"/>
    </xf>
    <xf numFmtId="179" fontId="23" fillId="0" borderId="1" xfId="50" applyNumberFormat="1" applyFont="1" applyFill="1" applyBorder="1" applyAlignment="1" applyProtection="1">
      <alignment horizontal="center" vertical="center" wrapText="1"/>
    </xf>
    <xf numFmtId="0" fontId="55" fillId="0" borderId="1" xfId="58" applyFont="1" applyFill="1" applyBorder="1" applyAlignment="1">
      <alignment vertical="center" wrapText="1"/>
    </xf>
    <xf numFmtId="190" fontId="42" fillId="0" borderId="1" xfId="3" applyNumberFormat="1" applyFont="1" applyFill="1" applyBorder="1" applyAlignment="1" applyProtection="1">
      <alignment horizontal="center" vertical="center"/>
    </xf>
    <xf numFmtId="190" fontId="25" fillId="0" borderId="1" xfId="3" applyNumberFormat="1" applyFont="1" applyFill="1" applyBorder="1" applyAlignment="1" applyProtection="1">
      <alignment horizontal="right" vertical="center" wrapText="1"/>
      <protection locked="0"/>
    </xf>
    <xf numFmtId="0" fontId="55" fillId="0" borderId="1" xfId="60" applyFont="1" applyFill="1" applyBorder="1" applyAlignment="1">
      <alignment horizontal="left" vertical="center" wrapText="1"/>
    </xf>
    <xf numFmtId="188" fontId="42" fillId="0" borderId="18" xfId="60" applyNumberFormat="1" applyFont="1" applyFill="1" applyBorder="1" applyAlignment="1">
      <alignment horizontal="right" vertical="center"/>
    </xf>
    <xf numFmtId="188" fontId="41" fillId="0" borderId="18" xfId="60" applyNumberFormat="1" applyFont="1" applyFill="1" applyBorder="1" applyAlignment="1">
      <alignment horizontal="right" vertical="center"/>
    </xf>
    <xf numFmtId="190" fontId="37" fillId="0" borderId="1" xfId="3" applyNumberFormat="1" applyFont="1" applyFill="1" applyBorder="1" applyAlignment="1" applyProtection="1">
      <alignment horizontal="right" vertical="center" wrapText="1"/>
      <protection locked="0"/>
    </xf>
    <xf numFmtId="0" fontId="55" fillId="0" borderId="1" xfId="0" applyFont="1" applyFill="1" applyBorder="1" applyAlignment="1">
      <alignment wrapText="1"/>
    </xf>
    <xf numFmtId="188" fontId="42" fillId="0" borderId="1" xfId="60" applyNumberFormat="1" applyFont="1" applyFill="1" applyBorder="1" applyAlignment="1">
      <alignment horizontal="right" vertical="center"/>
    </xf>
    <xf numFmtId="0" fontId="57" fillId="0" borderId="1" xfId="58" applyFont="1" applyFill="1" applyBorder="1" applyAlignment="1">
      <alignment horizontal="center" vertical="center" wrapText="1"/>
    </xf>
    <xf numFmtId="190" fontId="42" fillId="0" borderId="1" xfId="60" applyNumberFormat="1" applyFont="1" applyFill="1" applyBorder="1" applyAlignment="1">
      <alignment horizontal="right" vertical="center"/>
    </xf>
    <xf numFmtId="188" fontId="41" fillId="0" borderId="1" xfId="60" applyNumberFormat="1" applyFont="1" applyFill="1" applyBorder="1" applyAlignment="1">
      <alignment horizontal="right" vertical="center"/>
    </xf>
    <xf numFmtId="190" fontId="36" fillId="0" borderId="1" xfId="0" applyNumberFormat="1" applyFont="1" applyFill="1" applyBorder="1" applyAlignment="1"/>
    <xf numFmtId="0" fontId="0" fillId="0" borderId="0" xfId="0" applyFont="1" applyFill="1" applyBorder="1" applyAlignment="1"/>
    <xf numFmtId="0" fontId="47" fillId="0" borderId="0" xfId="50" applyFont="1" applyFill="1" applyProtection="1">
      <alignment vertical="center"/>
    </xf>
    <xf numFmtId="0" fontId="57" fillId="0" borderId="0" xfId="50" applyFont="1" applyFill="1" applyAlignment="1" applyProtection="1">
      <alignment horizontal="center" vertical="center"/>
    </xf>
    <xf numFmtId="0" fontId="26" fillId="0" borderId="0" xfId="50" applyFont="1" applyFill="1" applyProtection="1">
      <alignment vertical="center"/>
    </xf>
    <xf numFmtId="0" fontId="26" fillId="0" borderId="0" xfId="50" applyFill="1" applyProtection="1">
      <alignment vertical="center"/>
    </xf>
    <xf numFmtId="179" fontId="26" fillId="0" borderId="0" xfId="50" applyNumberFormat="1" applyFill="1" applyProtection="1">
      <alignment vertical="center"/>
    </xf>
    <xf numFmtId="181" fontId="26" fillId="0" borderId="0" xfId="54" applyNumberFormat="1" applyFill="1" applyAlignment="1" applyProtection="1"/>
    <xf numFmtId="0" fontId="24" fillId="0" borderId="0" xfId="50" applyFont="1" applyFill="1" applyProtection="1">
      <alignment vertical="center"/>
    </xf>
    <xf numFmtId="179" fontId="24" fillId="0" borderId="0" xfId="50" applyNumberFormat="1" applyFont="1" applyFill="1" applyBorder="1" applyAlignment="1" applyProtection="1">
      <alignment horizontal="right" vertical="center"/>
    </xf>
    <xf numFmtId="181" fontId="47" fillId="0" borderId="0" xfId="54" applyNumberFormat="1" applyFont="1" applyFill="1" applyAlignment="1" applyProtection="1"/>
    <xf numFmtId="0" fontId="23" fillId="0" borderId="1" xfId="50" applyFont="1" applyFill="1" applyBorder="1" applyAlignment="1" applyProtection="1">
      <alignment horizontal="center" vertical="center" wrapText="1"/>
    </xf>
    <xf numFmtId="0" fontId="57" fillId="0" borderId="0" xfId="50" applyFont="1" applyFill="1" applyAlignment="1" applyProtection="1">
      <alignment horizontal="center" vertical="center" wrapText="1"/>
    </xf>
    <xf numFmtId="0" fontId="47" fillId="0" borderId="0" xfId="56" applyFont="1" applyFill="1" applyProtection="1">
      <alignment vertical="center"/>
    </xf>
    <xf numFmtId="3" fontId="36" fillId="0" borderId="1" xfId="0" applyNumberFormat="1" applyFont="1" applyFill="1" applyBorder="1" applyAlignment="1" applyProtection="1">
      <alignment horizontal="right" vertical="center"/>
    </xf>
    <xf numFmtId="3" fontId="25" fillId="0" borderId="1" xfId="0" applyNumberFormat="1" applyFont="1" applyFill="1" applyBorder="1" applyAlignment="1" applyProtection="1">
      <alignment horizontal="right" vertical="center"/>
    </xf>
    <xf numFmtId="3" fontId="25" fillId="0" borderId="1" xfId="0" applyNumberFormat="1" applyFont="1" applyFill="1" applyBorder="1" applyAlignment="1" applyProtection="1">
      <alignment horizontal="right" vertical="center"/>
      <protection locked="0"/>
    </xf>
    <xf numFmtId="3" fontId="25" fillId="0" borderId="1" xfId="50" applyNumberFormat="1" applyFont="1" applyFill="1" applyBorder="1" applyProtection="1">
      <alignment vertical="center"/>
    </xf>
    <xf numFmtId="0" fontId="25" fillId="0" borderId="1" xfId="50" applyFont="1" applyFill="1" applyBorder="1" applyProtection="1">
      <alignment vertical="center"/>
    </xf>
    <xf numFmtId="0" fontId="37" fillId="0" borderId="1" xfId="50" applyFont="1" applyFill="1" applyBorder="1" applyProtection="1">
      <alignment vertical="center"/>
    </xf>
    <xf numFmtId="3" fontId="37" fillId="0" borderId="1" xfId="50" applyNumberFormat="1" applyFont="1" applyFill="1" applyBorder="1" applyProtection="1">
      <alignment vertical="center"/>
    </xf>
    <xf numFmtId="3" fontId="70" fillId="0" borderId="1" xfId="0" applyNumberFormat="1" applyFont="1" applyFill="1" applyBorder="1" applyAlignment="1" applyProtection="1">
      <alignment horizontal="right" vertical="center"/>
      <protection locked="0"/>
    </xf>
    <xf numFmtId="3" fontId="71" fillId="0" borderId="1" xfId="0" applyNumberFormat="1" applyFont="1" applyFill="1" applyBorder="1" applyAlignment="1" applyProtection="1">
      <alignment horizontal="right" vertical="center"/>
      <protection locked="0"/>
    </xf>
    <xf numFmtId="0" fontId="57" fillId="0" borderId="0" xfId="50" applyFont="1">
      <alignment vertical="center"/>
    </xf>
    <xf numFmtId="3" fontId="37" fillId="0" borderId="1" xfId="0" applyNumberFormat="1" applyFont="1" applyFill="1" applyBorder="1" applyAlignment="1" applyProtection="1">
      <alignment horizontal="right" vertical="center"/>
    </xf>
    <xf numFmtId="3" fontId="25" fillId="0" borderId="1" xfId="50" applyNumberFormat="1" applyFont="1" applyBorder="1">
      <alignment vertical="center"/>
    </xf>
    <xf numFmtId="3" fontId="37" fillId="0" borderId="1" xfId="50" applyNumberFormat="1" applyFont="1" applyBorder="1">
      <alignment vertical="center"/>
    </xf>
    <xf numFmtId="3" fontId="26" fillId="0" borderId="0" xfId="50" applyNumberFormat="1">
      <alignment vertical="center"/>
    </xf>
    <xf numFmtId="0" fontId="72" fillId="0" borderId="0" xfId="0" applyFont="1" applyFill="1" applyBorder="1" applyAlignment="1"/>
    <xf numFmtId="179" fontId="0" fillId="0" borderId="0" xfId="0" applyNumberFormat="1" applyFont="1" applyFill="1" applyBorder="1" applyAlignment="1"/>
    <xf numFmtId="0" fontId="63" fillId="0" borderId="0" xfId="0" applyFont="1" applyFill="1" applyBorder="1" applyAlignment="1">
      <alignment horizontal="center" vertical="center"/>
    </xf>
    <xf numFmtId="179" fontId="63" fillId="0" borderId="0" xfId="0" applyNumberFormat="1" applyFont="1" applyFill="1" applyBorder="1" applyAlignment="1">
      <alignment horizontal="center" vertical="center"/>
    </xf>
    <xf numFmtId="0" fontId="73" fillId="0" borderId="0" xfId="0" applyFont="1" applyFill="1" applyBorder="1" applyAlignment="1">
      <alignment horizontal="center" vertical="center"/>
    </xf>
    <xf numFmtId="179" fontId="73" fillId="0" borderId="0" xfId="0" applyNumberFormat="1" applyFont="1" applyFill="1" applyBorder="1" applyAlignment="1">
      <alignment horizontal="center" vertical="center"/>
    </xf>
    <xf numFmtId="0" fontId="73" fillId="0" borderId="19" xfId="0" applyFont="1" applyFill="1" applyBorder="1" applyAlignment="1">
      <alignment horizontal="center" vertical="center"/>
    </xf>
    <xf numFmtId="0" fontId="23" fillId="0" borderId="3" xfId="51" applyFont="1" applyBorder="1" applyAlignment="1">
      <alignment horizontal="center" vertical="center"/>
    </xf>
    <xf numFmtId="179" fontId="23" fillId="0" borderId="3" xfId="51" applyNumberFormat="1" applyFont="1" applyBorder="1" applyAlignment="1">
      <alignment horizontal="center" vertical="center"/>
    </xf>
    <xf numFmtId="0" fontId="23" fillId="0" borderId="12" xfId="51" applyFont="1" applyBorder="1" applyAlignment="1">
      <alignment horizontal="center" vertical="center"/>
    </xf>
    <xf numFmtId="0" fontId="23" fillId="0" borderId="13" xfId="51" applyFont="1" applyBorder="1" applyAlignment="1">
      <alignment horizontal="center" vertical="center"/>
    </xf>
    <xf numFmtId="0" fontId="23" fillId="0" borderId="5" xfId="51" applyFont="1" applyBorder="1" applyAlignment="1">
      <alignment horizontal="center" vertical="center"/>
    </xf>
    <xf numFmtId="179" fontId="23" fillId="0" borderId="5" xfId="51" applyNumberFormat="1" applyFont="1" applyBorder="1" applyAlignment="1">
      <alignment horizontal="center" vertical="center"/>
    </xf>
    <xf numFmtId="49" fontId="23" fillId="0" borderId="1" xfId="49" applyNumberFormat="1" applyFont="1" applyFill="1" applyBorder="1" applyAlignment="1" applyProtection="1">
      <alignment horizontal="center" vertical="center"/>
    </xf>
    <xf numFmtId="179" fontId="42" fillId="0" borderId="1" xfId="0" applyNumberFormat="1" applyFont="1" applyFill="1" applyBorder="1" applyAlignment="1">
      <alignment horizontal="right" vertical="center"/>
    </xf>
    <xf numFmtId="0" fontId="42" fillId="0" borderId="1" xfId="0" applyFont="1" applyFill="1" applyBorder="1" applyAlignment="1">
      <alignment horizontal="right" vertical="center"/>
    </xf>
    <xf numFmtId="182" fontId="42" fillId="0" borderId="1" xfId="3" applyNumberFormat="1" applyFont="1" applyFill="1" applyBorder="1" applyAlignment="1">
      <alignment horizontal="right" vertical="center"/>
    </xf>
    <xf numFmtId="49" fontId="23" fillId="0" borderId="1" xfId="49" applyNumberFormat="1" applyFont="1" applyFill="1" applyBorder="1" applyAlignment="1" applyProtection="1">
      <alignment vertical="center"/>
    </xf>
    <xf numFmtId="49" fontId="24" fillId="0" borderId="1" xfId="49" applyNumberFormat="1" applyFont="1" applyFill="1" applyBorder="1" applyAlignment="1" applyProtection="1">
      <alignment vertical="center"/>
    </xf>
    <xf numFmtId="0" fontId="74" fillId="0" borderId="0" xfId="0" applyFont="1" applyFill="1" applyBorder="1" applyAlignment="1">
      <alignment horizontal="left" vertical="top" wrapText="1"/>
    </xf>
    <xf numFmtId="179" fontId="74" fillId="0" borderId="0" xfId="0" applyNumberFormat="1" applyFont="1" applyFill="1" applyBorder="1" applyAlignment="1">
      <alignment horizontal="left" vertical="top" wrapText="1"/>
    </xf>
    <xf numFmtId="188" fontId="26" fillId="0" borderId="0" xfId="50" applyNumberFormat="1">
      <alignment vertical="center"/>
    </xf>
    <xf numFmtId="0" fontId="75" fillId="0" borderId="0" xfId="59" applyFont="1" applyAlignment="1"/>
    <xf numFmtId="0" fontId="22" fillId="0" borderId="0" xfId="0" applyFont="1" applyFill="1" applyAlignment="1">
      <alignment horizontal="right" vertical="center"/>
    </xf>
    <xf numFmtId="0" fontId="23" fillId="0" borderId="1" xfId="51" applyFont="1" applyBorder="1" applyAlignment="1">
      <alignment horizontal="center" vertical="center" wrapText="1"/>
    </xf>
    <xf numFmtId="181" fontId="23" fillId="0" borderId="1" xfId="1" applyNumberFormat="1" applyFont="1" applyBorder="1" applyAlignment="1">
      <alignment horizontal="right" vertical="center" wrapText="1"/>
    </xf>
    <xf numFmtId="181" fontId="22" fillId="0" borderId="1" xfId="0" applyNumberFormat="1" applyFont="1" applyFill="1" applyBorder="1" applyAlignment="1">
      <alignment horizontal="right" vertical="center" wrapText="1"/>
    </xf>
    <xf numFmtId="0" fontId="70" fillId="0" borderId="1" xfId="0" applyFont="1" applyFill="1" applyBorder="1" applyAlignment="1">
      <alignment horizontal="center" vertical="center"/>
    </xf>
    <xf numFmtId="0" fontId="26" fillId="0" borderId="0" xfId="50" applyAlignment="1">
      <alignment horizontal="left" vertical="center"/>
    </xf>
    <xf numFmtId="181" fontId="26" fillId="0" borderId="0" xfId="50" applyNumberFormat="1">
      <alignment vertical="center"/>
    </xf>
    <xf numFmtId="0" fontId="76" fillId="0" borderId="0" xfId="52" applyFont="1" applyAlignment="1">
      <alignment horizontal="center" vertical="center"/>
    </xf>
    <xf numFmtId="0" fontId="30" fillId="0" borderId="0" xfId="52" applyFont="1" applyAlignment="1">
      <alignment horizontal="right"/>
    </xf>
    <xf numFmtId="188" fontId="23" fillId="0" borderId="1" xfId="50" applyNumberFormat="1" applyFont="1" applyBorder="1" applyAlignment="1">
      <alignment horizontal="center" vertical="center" wrapText="1"/>
    </xf>
    <xf numFmtId="188" fontId="23" fillId="0" borderId="20" xfId="50" applyNumberFormat="1" applyFont="1" applyBorder="1" applyAlignment="1">
      <alignment horizontal="center" vertical="center" wrapText="1"/>
    </xf>
    <xf numFmtId="181" fontId="26" fillId="3" borderId="0" xfId="54" applyNumberFormat="1" applyFont="1" applyFill="1" applyAlignment="1">
      <alignment horizontal="center" vertical="center" wrapText="1"/>
    </xf>
    <xf numFmtId="190" fontId="70" fillId="0" borderId="1" xfId="0" applyNumberFormat="1" applyFont="1" applyFill="1" applyBorder="1" applyAlignment="1">
      <alignment horizontal="center" vertical="center" wrapText="1"/>
    </xf>
    <xf numFmtId="181" fontId="24" fillId="0" borderId="1" xfId="1" applyNumberFormat="1" applyFont="1" applyFill="1" applyBorder="1" applyAlignment="1">
      <alignment horizontal="right" vertical="center" wrapText="1"/>
    </xf>
    <xf numFmtId="0" fontId="24" fillId="3" borderId="0" xfId="56" applyFont="1" applyFill="1" applyAlignment="1">
      <alignment horizontal="center" vertical="center"/>
    </xf>
    <xf numFmtId="0" fontId="46" fillId="0" borderId="1" xfId="0" applyFont="1" applyFill="1" applyBorder="1" applyAlignment="1">
      <alignment horizontal="left" vertical="center" wrapText="1"/>
    </xf>
    <xf numFmtId="181" fontId="23" fillId="0" borderId="1" xfId="1" applyNumberFormat="1" applyFont="1" applyFill="1" applyBorder="1" applyAlignment="1">
      <alignment horizontal="right" vertical="center" wrapText="1"/>
    </xf>
    <xf numFmtId="0" fontId="77" fillId="0" borderId="1" xfId="82" applyFont="1" applyFill="1" applyBorder="1" applyAlignment="1">
      <alignment horizontal="left" vertical="center" wrapText="1"/>
    </xf>
    <xf numFmtId="181" fontId="24" fillId="0" borderId="0" xfId="1" applyNumberFormat="1" applyFont="1" applyFill="1" applyBorder="1" applyAlignment="1">
      <alignment horizontal="left" vertical="center" wrapText="1"/>
    </xf>
    <xf numFmtId="0" fontId="45" fillId="0" borderId="0" xfId="52" applyFont="1" applyFill="1" applyBorder="1" applyAlignment="1">
      <alignment horizontal="center" vertical="center"/>
    </xf>
    <xf numFmtId="0" fontId="22" fillId="0" borderId="0" xfId="52" applyFont="1" applyBorder="1" applyAlignment="1">
      <alignment horizontal="left" vertical="center"/>
    </xf>
    <xf numFmtId="0" fontId="22" fillId="0" borderId="0" xfId="52" applyFont="1" applyBorder="1" applyAlignment="1">
      <alignment horizontal="right" vertical="center"/>
    </xf>
    <xf numFmtId="178" fontId="46" fillId="0" borderId="1" xfId="55" applyNumberFormat="1" applyFont="1" applyFill="1" applyBorder="1" applyAlignment="1">
      <alignment horizontal="left" vertical="center"/>
    </xf>
    <xf numFmtId="181" fontId="52" fillId="0" borderId="1" xfId="55" applyNumberFormat="1" applyFont="1" applyFill="1" applyBorder="1" applyAlignment="1">
      <alignment horizontal="right" vertical="center" wrapText="1"/>
    </xf>
    <xf numFmtId="178" fontId="22" fillId="0" borderId="1" xfId="55" applyNumberFormat="1" applyFont="1" applyFill="1" applyBorder="1" applyAlignment="1">
      <alignment horizontal="left" vertical="center"/>
    </xf>
    <xf numFmtId="181" fontId="36" fillId="0" borderId="1" xfId="55" applyNumberFormat="1" applyFont="1" applyFill="1" applyBorder="1" applyAlignment="1">
      <alignment horizontal="right" vertical="center" wrapText="1"/>
    </xf>
    <xf numFmtId="0" fontId="46" fillId="0" borderId="1" xfId="55" applyFont="1" applyFill="1" applyBorder="1" applyAlignment="1">
      <alignment horizontal="center" vertical="center"/>
    </xf>
    <xf numFmtId="0" fontId="30" fillId="0" borderId="0" xfId="0" applyFont="1" applyFill="1" applyAlignment="1" applyProtection="1"/>
    <xf numFmtId="0" fontId="31" fillId="0" borderId="0" xfId="50" applyFont="1">
      <alignment vertical="center"/>
    </xf>
    <xf numFmtId="0" fontId="25" fillId="0" borderId="0" xfId="50" applyFont="1" applyFill="1">
      <alignment vertical="center"/>
    </xf>
    <xf numFmtId="0" fontId="1" fillId="0" borderId="0" xfId="50" applyFont="1" applyFill="1" applyAlignment="1" applyProtection="1">
      <alignment horizontal="center" vertical="center"/>
    </xf>
    <xf numFmtId="0" fontId="25" fillId="0" borderId="0" xfId="50" applyFont="1" applyFill="1" applyAlignment="1" applyProtection="1">
      <alignment horizontal="center" vertical="center"/>
    </xf>
    <xf numFmtId="179" fontId="1" fillId="0" borderId="0" xfId="50" applyNumberFormat="1" applyFont="1" applyFill="1" applyAlignment="1" applyProtection="1">
      <alignment horizontal="center" vertical="center"/>
    </xf>
    <xf numFmtId="0" fontId="22" fillId="0" borderId="0" xfId="50" applyFont="1">
      <alignment vertical="center"/>
    </xf>
    <xf numFmtId="0" fontId="23" fillId="0" borderId="0" xfId="0" applyFont="1" applyFill="1" applyBorder="1" applyAlignment="1">
      <alignment horizontal="center" vertical="center" wrapText="1"/>
    </xf>
    <xf numFmtId="0" fontId="37" fillId="0" borderId="0" xfId="0" applyFont="1" applyFill="1" applyBorder="1" applyAlignment="1">
      <alignment horizontal="center" vertical="center" wrapText="1"/>
    </xf>
    <xf numFmtId="179" fontId="23" fillId="0" borderId="0" xfId="0" applyNumberFormat="1" applyFont="1" applyFill="1" applyBorder="1" applyAlignment="1">
      <alignment horizontal="center" vertical="center" wrapText="1"/>
    </xf>
    <xf numFmtId="0" fontId="37" fillId="0" borderId="1" xfId="0" applyFont="1" applyFill="1" applyBorder="1" applyAlignment="1">
      <alignment horizontal="center" vertical="center" wrapText="1"/>
    </xf>
    <xf numFmtId="179" fontId="23" fillId="0" borderId="1" xfId="0" applyNumberFormat="1" applyFont="1" applyFill="1" applyBorder="1" applyAlignment="1">
      <alignment horizontal="center" vertical="center" wrapText="1"/>
    </xf>
    <xf numFmtId="191" fontId="66" fillId="0" borderId="1" xfId="0" applyNumberFormat="1" applyFont="1" applyFill="1" applyBorder="1" applyAlignment="1" applyProtection="1">
      <alignment vertical="center"/>
    </xf>
    <xf numFmtId="3" fontId="31" fillId="0" borderId="1" xfId="0" applyNumberFormat="1" applyFont="1" applyFill="1" applyBorder="1" applyAlignment="1" applyProtection="1">
      <alignment horizontal="left" vertical="center"/>
      <protection locked="0"/>
    </xf>
    <xf numFmtId="3" fontId="31" fillId="0" borderId="1" xfId="0" applyNumberFormat="1" applyFont="1" applyFill="1" applyBorder="1" applyAlignment="1" applyProtection="1">
      <alignment horizontal="right" vertical="center"/>
      <protection locked="0"/>
    </xf>
    <xf numFmtId="179" fontId="57" fillId="0" borderId="1" xfId="3" applyNumberFormat="1" applyFont="1" applyFill="1" applyBorder="1" applyAlignment="1" applyProtection="1">
      <alignment horizontal="right" vertical="center" wrapText="1"/>
      <protection locked="0"/>
    </xf>
    <xf numFmtId="191" fontId="42" fillId="0" borderId="1" xfId="0" applyNumberFormat="1" applyFont="1" applyFill="1" applyBorder="1" applyAlignment="1" applyProtection="1">
      <alignment vertical="center"/>
    </xf>
    <xf numFmtId="49" fontId="57" fillId="0" borderId="1" xfId="0" applyNumberFormat="1" applyFont="1" applyFill="1" applyBorder="1" applyAlignment="1">
      <alignment vertical="center" wrapText="1"/>
    </xf>
    <xf numFmtId="181" fontId="25" fillId="0" borderId="1" xfId="1" applyNumberFormat="1" applyFont="1" applyFill="1" applyBorder="1" applyAlignment="1" applyProtection="1">
      <alignment vertical="center" wrapText="1"/>
      <protection locked="0"/>
    </xf>
    <xf numFmtId="0" fontId="57" fillId="0" borderId="1" xfId="50" applyFont="1" applyFill="1" applyBorder="1" applyAlignment="1">
      <alignment horizontal="center" vertical="center" wrapText="1"/>
    </xf>
    <xf numFmtId="3" fontId="52" fillId="0" borderId="1" xfId="0" applyNumberFormat="1" applyFont="1" applyFill="1" applyBorder="1" applyAlignment="1" applyProtection="1">
      <alignment horizontal="right" vertical="center"/>
    </xf>
    <xf numFmtId="0" fontId="37" fillId="0" borderId="1" xfId="50" applyFont="1" applyFill="1" applyBorder="1">
      <alignment vertical="center"/>
    </xf>
    <xf numFmtId="0" fontId="57" fillId="0" borderId="1" xfId="58" applyFont="1" applyFill="1" applyBorder="1" applyAlignment="1">
      <alignment horizontal="left" vertical="center"/>
    </xf>
    <xf numFmtId="181" fontId="37" fillId="0" borderId="1" xfId="50" applyNumberFormat="1" applyFont="1" applyBorder="1">
      <alignment vertical="center"/>
    </xf>
    <xf numFmtId="181" fontId="37" fillId="0" borderId="1" xfId="50" applyNumberFormat="1" applyFont="1" applyFill="1" applyBorder="1">
      <alignment vertical="center"/>
    </xf>
    <xf numFmtId="0" fontId="55" fillId="0" borderId="1" xfId="58" applyFont="1" applyFill="1" applyBorder="1" applyAlignment="1">
      <alignment horizontal="left" vertical="center"/>
    </xf>
    <xf numFmtId="0" fontId="25" fillId="0" borderId="1" xfId="50" applyFont="1" applyFill="1" applyBorder="1">
      <alignment vertical="center"/>
    </xf>
    <xf numFmtId="181" fontId="25" fillId="0" borderId="1" xfId="50" applyNumberFormat="1" applyFont="1" applyBorder="1">
      <alignment vertical="center"/>
    </xf>
    <xf numFmtId="181" fontId="25" fillId="0" borderId="1" xfId="50" applyNumberFormat="1" applyFont="1" applyFill="1" applyBorder="1">
      <alignment vertical="center"/>
    </xf>
    <xf numFmtId="0" fontId="55" fillId="0" borderId="1" xfId="60" applyFont="1" applyFill="1" applyBorder="1" applyAlignment="1">
      <alignment vertical="center"/>
    </xf>
    <xf numFmtId="49" fontId="57" fillId="0" borderId="1" xfId="0" applyNumberFormat="1" applyFont="1" applyFill="1" applyBorder="1" applyAlignment="1" applyProtection="1">
      <alignment horizontal="center" vertical="center" wrapText="1"/>
    </xf>
    <xf numFmtId="0" fontId="23" fillId="0" borderId="0" xfId="50" applyFont="1" applyFill="1" applyAlignment="1">
      <alignment horizontal="center" vertical="center" wrapText="1"/>
    </xf>
    <xf numFmtId="0" fontId="26" fillId="0" borderId="0" xfId="56" applyFill="1">
      <alignment vertical="center"/>
    </xf>
    <xf numFmtId="0" fontId="24" fillId="0" borderId="0" xfId="50" applyFont="1" applyFill="1" applyAlignment="1">
      <alignment horizontal="left" vertical="center"/>
    </xf>
    <xf numFmtId="188" fontId="23" fillId="0" borderId="12" xfId="50" applyNumberFormat="1" applyFont="1" applyFill="1" applyBorder="1" applyAlignment="1">
      <alignment vertical="center" wrapText="1"/>
    </xf>
    <xf numFmtId="0" fontId="23" fillId="0" borderId="12" xfId="50" applyNumberFormat="1" applyFont="1" applyFill="1" applyBorder="1" applyAlignment="1">
      <alignment horizontal="left" vertical="center"/>
    </xf>
    <xf numFmtId="0" fontId="56" fillId="0" borderId="1" xfId="58" applyFont="1" applyFill="1" applyBorder="1" applyAlignment="1">
      <alignment horizontal="left" vertical="center"/>
    </xf>
    <xf numFmtId="181" fontId="57" fillId="0" borderId="1" xfId="1" applyNumberFormat="1" applyFont="1" applyFill="1" applyBorder="1" applyAlignment="1">
      <alignment horizontal="right" vertical="center" wrapText="1"/>
    </xf>
    <xf numFmtId="181" fontId="26" fillId="0" borderId="1" xfId="1" applyNumberFormat="1" applyFont="1" applyFill="1" applyBorder="1" applyAlignment="1">
      <alignment horizontal="right" vertical="center" wrapText="1"/>
    </xf>
    <xf numFmtId="181" fontId="26" fillId="0" borderId="1" xfId="1" applyNumberFormat="1" applyFont="1" applyFill="1" applyBorder="1" applyAlignment="1" applyProtection="1">
      <alignment horizontal="right" vertical="center" wrapText="1"/>
      <protection locked="0"/>
    </xf>
    <xf numFmtId="0" fontId="24" fillId="0" borderId="12" xfId="50" applyFont="1" applyFill="1" applyBorder="1" applyAlignment="1">
      <alignment horizontal="left" vertical="top" wrapText="1"/>
    </xf>
    <xf numFmtId="0" fontId="26" fillId="0" borderId="1" xfId="50" applyFont="1" applyFill="1" applyBorder="1" applyAlignment="1" applyProtection="1">
      <alignment horizontal="left" vertical="center" wrapText="1"/>
    </xf>
    <xf numFmtId="0" fontId="23" fillId="0" borderId="12" xfId="50" applyFont="1" applyFill="1" applyBorder="1" applyAlignment="1">
      <alignment horizontal="distributed" vertical="center"/>
    </xf>
    <xf numFmtId="0" fontId="23" fillId="0" borderId="12" xfId="50" applyNumberFormat="1" applyFont="1" applyFill="1" applyBorder="1" applyAlignment="1" applyProtection="1">
      <alignment horizontal="left" vertical="center"/>
    </xf>
    <xf numFmtId="0" fontId="24" fillId="0" borderId="12" xfId="50" applyFont="1" applyFill="1" applyBorder="1" applyAlignment="1" applyProtection="1">
      <alignment horizontal="left" vertical="center"/>
    </xf>
    <xf numFmtId="0" fontId="24" fillId="0" borderId="12" xfId="56" applyFont="1" applyFill="1" applyBorder="1" applyAlignment="1" applyProtection="1">
      <alignment horizontal="left" vertical="center"/>
    </xf>
    <xf numFmtId="0" fontId="60" fillId="0" borderId="12" xfId="50" applyFont="1" applyFill="1" applyBorder="1" applyAlignment="1">
      <alignment horizontal="distributed" vertical="center"/>
    </xf>
    <xf numFmtId="0" fontId="26" fillId="0" borderId="1" xfId="50" applyFont="1" applyFill="1" applyBorder="1">
      <alignment vertical="center"/>
    </xf>
    <xf numFmtId="181" fontId="26" fillId="0" borderId="1" xfId="50" applyNumberFormat="1" applyFont="1" applyFill="1" applyBorder="1">
      <alignment vertical="center"/>
    </xf>
    <xf numFmtId="0" fontId="57" fillId="0" borderId="1" xfId="50" applyFont="1" applyFill="1" applyBorder="1">
      <alignment vertical="center"/>
    </xf>
    <xf numFmtId="49" fontId="26" fillId="0" borderId="1" xfId="57" applyNumberFormat="1" applyFont="1" applyFill="1" applyBorder="1" applyAlignment="1" applyProtection="1">
      <alignment horizontal="left" vertical="center" wrapText="1"/>
    </xf>
    <xf numFmtId="188" fontId="41" fillId="0" borderId="1" xfId="58" applyNumberFormat="1" applyFont="1" applyFill="1" applyBorder="1" applyAlignment="1">
      <alignment horizontal="right" vertical="center"/>
    </xf>
    <xf numFmtId="188" fontId="41" fillId="0" borderId="1" xfId="58" applyNumberFormat="1" applyFont="1" applyFill="1" applyBorder="1" applyAlignment="1">
      <alignment vertical="center"/>
    </xf>
    <xf numFmtId="188" fontId="42" fillId="0" borderId="1" xfId="58" applyNumberFormat="1" applyFont="1" applyFill="1" applyBorder="1" applyAlignment="1">
      <alignment vertical="center"/>
    </xf>
    <xf numFmtId="188" fontId="25" fillId="0" borderId="1" xfId="58" applyNumberFormat="1" applyFont="1" applyFill="1" applyBorder="1" applyAlignment="1">
      <alignment horizontal="right" vertical="center"/>
    </xf>
    <xf numFmtId="188" fontId="42" fillId="0" borderId="1" xfId="58" applyNumberFormat="1" applyFont="1" applyFill="1" applyBorder="1" applyAlignment="1">
      <alignment horizontal="right" vertical="center"/>
    </xf>
    <xf numFmtId="0" fontId="52" fillId="0" borderId="1" xfId="0" applyFont="1" applyFill="1" applyBorder="1" applyAlignment="1">
      <alignment horizontal="right" vertical="center"/>
    </xf>
    <xf numFmtId="0" fontId="32" fillId="0" borderId="0" xfId="0" applyFont="1" applyFill="1" applyAlignment="1"/>
    <xf numFmtId="0" fontId="78" fillId="0" borderId="0" xfId="0" applyFont="1" applyFill="1" applyAlignment="1"/>
    <xf numFmtId="0" fontId="39" fillId="0" borderId="0" xfId="50" applyFont="1" applyFill="1" applyAlignment="1" applyProtection="1">
      <alignment horizontal="center" vertical="center"/>
    </xf>
    <xf numFmtId="179" fontId="39" fillId="0" borderId="0" xfId="50" applyNumberFormat="1" applyFont="1" applyFill="1" applyAlignment="1" applyProtection="1">
      <alignment horizontal="center" vertical="center"/>
    </xf>
    <xf numFmtId="0" fontId="29" fillId="0" borderId="0" xfId="50" applyFont="1" applyFill="1" applyAlignment="1">
      <alignment horizontal="left" vertical="center"/>
    </xf>
    <xf numFmtId="0" fontId="79" fillId="0" borderId="0" xfId="50" applyFont="1" applyFill="1">
      <alignment vertical="center"/>
    </xf>
    <xf numFmtId="179" fontId="29" fillId="0" borderId="0" xfId="50" applyNumberFormat="1" applyFont="1" applyFill="1" applyBorder="1" applyAlignment="1">
      <alignment horizontal="right" vertical="center"/>
    </xf>
    <xf numFmtId="0" fontId="33" fillId="0" borderId="1" xfId="50" applyFont="1" applyFill="1" applyBorder="1" applyAlignment="1">
      <alignment horizontal="center" vertical="center" wrapText="1"/>
    </xf>
    <xf numFmtId="179" fontId="33" fillId="0" borderId="1" xfId="50" applyNumberFormat="1" applyFont="1" applyFill="1" applyBorder="1" applyAlignment="1">
      <alignment horizontal="center" vertical="center" wrapText="1"/>
    </xf>
    <xf numFmtId="0" fontId="41" fillId="0" borderId="1" xfId="58" applyFont="1" applyFill="1" applyBorder="1" applyAlignment="1">
      <alignment horizontal="left" vertical="center"/>
    </xf>
    <xf numFmtId="0" fontId="42" fillId="0" borderId="1" xfId="58" applyFont="1" applyFill="1" applyBorder="1" applyAlignment="1">
      <alignment horizontal="left" vertical="center"/>
    </xf>
    <xf numFmtId="0" fontId="42" fillId="0" borderId="1" xfId="58" applyFont="1" applyFill="1" applyBorder="1" applyAlignment="1">
      <alignment horizontal="left" vertical="center" wrapText="1"/>
    </xf>
    <xf numFmtId="0" fontId="25" fillId="0" borderId="1" xfId="50" applyFont="1" applyFill="1" applyBorder="1" applyAlignment="1" applyProtection="1">
      <alignment horizontal="left" vertical="center" wrapText="1"/>
    </xf>
    <xf numFmtId="49" fontId="37" fillId="0" borderId="1" xfId="0" applyNumberFormat="1" applyFont="1" applyFill="1" applyBorder="1" applyAlignment="1" applyProtection="1">
      <alignment horizontal="center" vertical="center" wrapText="1"/>
    </xf>
    <xf numFmtId="181" fontId="25" fillId="0" borderId="1" xfId="0" applyNumberFormat="1" applyFont="1" applyFill="1" applyBorder="1" applyAlignment="1" applyProtection="1">
      <alignment horizontal="right" vertical="center"/>
      <protection locked="0"/>
    </xf>
    <xf numFmtId="186" fontId="24" fillId="0" borderId="0" xfId="3" applyNumberFormat="1" applyFont="1" applyFill="1" applyBorder="1" applyAlignment="1" applyProtection="1">
      <alignment horizontal="right" vertical="center" wrapText="1"/>
      <protection locked="0"/>
    </xf>
    <xf numFmtId="0" fontId="41" fillId="0" borderId="1" xfId="58" applyFont="1" applyFill="1" applyBorder="1" applyAlignment="1">
      <alignment horizontal="center" vertical="center"/>
    </xf>
    <xf numFmtId="0" fontId="52" fillId="0" borderId="1" xfId="0" applyFont="1" applyFill="1" applyBorder="1" applyAlignment="1"/>
    <xf numFmtId="179" fontId="26" fillId="0" borderId="0" xfId="50" applyNumberFormat="1" applyFill="1">
      <alignment vertical="center"/>
    </xf>
    <xf numFmtId="188" fontId="23" fillId="0" borderId="0" xfId="50" applyNumberFormat="1" applyFont="1" applyFill="1" applyAlignment="1">
      <alignment horizontal="center" vertical="center" wrapText="1"/>
    </xf>
    <xf numFmtId="0" fontId="42" fillId="0" borderId="1" xfId="58" applyFont="1" applyFill="1" applyBorder="1" applyAlignment="1">
      <alignment vertical="center" wrapText="1"/>
    </xf>
    <xf numFmtId="49" fontId="25" fillId="0" borderId="1" xfId="57" applyNumberFormat="1" applyFont="1" applyFill="1" applyBorder="1" applyAlignment="1" applyProtection="1">
      <alignment horizontal="left" vertical="center" wrapText="1"/>
    </xf>
    <xf numFmtId="181" fontId="37" fillId="0" borderId="1" xfId="1" applyNumberFormat="1" applyFont="1" applyFill="1" applyBorder="1" applyAlignment="1" applyProtection="1">
      <alignment horizontal="center" vertical="center" wrapText="1"/>
      <protection locked="0"/>
    </xf>
    <xf numFmtId="0" fontId="41" fillId="0" borderId="1" xfId="58" applyFont="1" applyFill="1" applyBorder="1" applyAlignment="1">
      <alignment horizontal="left" vertical="center" wrapText="1"/>
    </xf>
    <xf numFmtId="0" fontId="37" fillId="0" borderId="1" xfId="58" applyFont="1" applyFill="1" applyBorder="1" applyAlignment="1">
      <alignment horizontal="left" vertical="center"/>
    </xf>
    <xf numFmtId="181" fontId="37" fillId="0" borderId="1" xfId="1" applyNumberFormat="1" applyFont="1" applyFill="1" applyBorder="1" applyAlignment="1" applyProtection="1">
      <alignment horizontal="right" vertical="center" wrapText="1"/>
      <protection locked="0"/>
    </xf>
    <xf numFmtId="0" fontId="37" fillId="0" borderId="1" xfId="50" applyFont="1" applyFill="1" applyBorder="1" applyAlignment="1">
      <alignment horizontal="center" vertical="center" wrapText="1"/>
    </xf>
    <xf numFmtId="0" fontId="80" fillId="0" borderId="0" xfId="50" applyFont="1" applyFill="1">
      <alignment vertical="center"/>
    </xf>
    <xf numFmtId="3" fontId="26" fillId="0" borderId="0" xfId="50" applyNumberFormat="1" applyFill="1">
      <alignment vertical="center"/>
    </xf>
    <xf numFmtId="0" fontId="33" fillId="3" borderId="0" xfId="50" applyFont="1" applyFill="1" applyAlignment="1" applyProtection="1">
      <alignment horizontal="center" vertical="center" wrapText="1"/>
    </xf>
    <xf numFmtId="0" fontId="29" fillId="3" borderId="0" xfId="50" applyFont="1" applyFill="1" applyProtection="1">
      <alignment vertical="center"/>
    </xf>
    <xf numFmtId="0" fontId="25" fillId="3" borderId="0" xfId="50" applyFont="1" applyFill="1" applyProtection="1">
      <alignment vertical="center"/>
    </xf>
    <xf numFmtId="179" fontId="25" fillId="3" borderId="0" xfId="50" applyNumberFormat="1" applyFont="1" applyFill="1" applyProtection="1">
      <alignment vertical="center"/>
    </xf>
    <xf numFmtId="0" fontId="32" fillId="0" borderId="0" xfId="0" applyFont="1" applyFill="1" applyAlignment="1" applyProtection="1"/>
    <xf numFmtId="0" fontId="29" fillId="0" borderId="0" xfId="50" applyFont="1" applyFill="1" applyAlignment="1" applyProtection="1">
      <alignment horizontal="left" vertical="center"/>
    </xf>
    <xf numFmtId="0" fontId="79" fillId="0" borderId="0" xfId="50" applyFont="1" applyFill="1" applyProtection="1">
      <alignment vertical="center"/>
    </xf>
    <xf numFmtId="0" fontId="25" fillId="0" borderId="0" xfId="50" applyFont="1" applyFill="1" applyProtection="1">
      <alignment vertical="center"/>
    </xf>
    <xf numFmtId="179" fontId="29" fillId="0" borderId="0" xfId="50" applyNumberFormat="1" applyFont="1" applyFill="1" applyBorder="1" applyAlignment="1" applyProtection="1">
      <alignment horizontal="right" vertical="center"/>
    </xf>
    <xf numFmtId="0" fontId="33" fillId="0" borderId="1" xfId="50" applyFont="1" applyFill="1" applyBorder="1" applyAlignment="1" applyProtection="1">
      <alignment horizontal="center" vertical="center" wrapText="1"/>
    </xf>
    <xf numFmtId="179" fontId="33" fillId="0" borderId="1" xfId="50" applyNumberFormat="1" applyFont="1" applyFill="1" applyBorder="1" applyAlignment="1" applyProtection="1">
      <alignment horizontal="center" vertical="center" wrapText="1"/>
    </xf>
    <xf numFmtId="188" fontId="33" fillId="0" borderId="0" xfId="50" applyNumberFormat="1" applyFont="1" applyFill="1" applyAlignment="1" applyProtection="1">
      <alignment horizontal="center" vertical="center" wrapText="1"/>
    </xf>
    <xf numFmtId="181" fontId="37" fillId="0" borderId="1" xfId="0" applyNumberFormat="1" applyFont="1" applyFill="1" applyBorder="1" applyAlignment="1" applyProtection="1">
      <alignment horizontal="right" vertical="center"/>
      <protection locked="0"/>
    </xf>
    <xf numFmtId="0" fontId="7" fillId="0" borderId="0" xfId="56" applyFont="1" applyFill="1" applyAlignment="1" applyProtection="1">
      <alignment horizontal="center" vertical="center"/>
    </xf>
    <xf numFmtId="3" fontId="37" fillId="0" borderId="1" xfId="0" applyNumberFormat="1" applyFont="1" applyFill="1" applyBorder="1" applyAlignment="1" applyProtection="1">
      <alignment horizontal="right" vertical="center"/>
      <protection locked="0"/>
    </xf>
    <xf numFmtId="0" fontId="37" fillId="0" borderId="1" xfId="0" applyNumberFormat="1" applyFont="1" applyFill="1" applyBorder="1" applyAlignment="1" applyProtection="1">
      <alignment horizontal="right" vertical="center"/>
      <protection locked="0"/>
    </xf>
    <xf numFmtId="0" fontId="25" fillId="0" borderId="1" xfId="0" applyNumberFormat="1" applyFont="1" applyFill="1" applyBorder="1" applyAlignment="1" applyProtection="1">
      <alignment horizontal="right" vertical="center"/>
      <protection locked="0"/>
    </xf>
    <xf numFmtId="179" fontId="32" fillId="0" borderId="0" xfId="0" applyNumberFormat="1" applyFont="1" applyFill="1" applyAlignment="1" applyProtection="1"/>
    <xf numFmtId="0" fontId="81" fillId="0" borderId="1" xfId="0" applyFont="1" applyBorder="1" applyAlignment="1">
      <alignment horizontal="center" vertical="center"/>
    </xf>
    <xf numFmtId="0" fontId="0" fillId="0" borderId="1" xfId="0" applyBorder="1" applyAlignment="1">
      <alignment horizontal="left" vertical="center" indent="2"/>
    </xf>
    <xf numFmtId="0" fontId="24" fillId="0" borderId="12" xfId="50" applyFont="1" applyFill="1" applyBorder="1" applyAlignment="1" quotePrefix="1">
      <alignment horizontal="left" vertical="center"/>
    </xf>
  </cellXfs>
  <cellStyles count="8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9 2 2" xfId="49"/>
    <cellStyle name="常规_2007年云南省向人大报送政府收支预算表格式编制过程表 2" xfId="50"/>
    <cellStyle name="常规_2007年云南省向人大报送政府收支预算表格式编制过程表 2 2 2" xfId="51"/>
    <cellStyle name="常规 16" xfId="52"/>
    <cellStyle name="常规 428" xfId="53"/>
    <cellStyle name="常规 10" xfId="54"/>
    <cellStyle name="常规 16 2" xfId="55"/>
    <cellStyle name="常规_2007年云南省向人大报送政府收支预算表格式编制过程表" xfId="56"/>
    <cellStyle name="常规_exceltmp1" xfId="57"/>
    <cellStyle name="常规 2" xfId="58"/>
    <cellStyle name="常规 3 7" xfId="59"/>
    <cellStyle name="常规 3" xfId="60"/>
    <cellStyle name="常规_2004年基金预算(二稿)" xfId="61"/>
    <cellStyle name="常规 2 4 2" xfId="62"/>
    <cellStyle name="千位分隔 2" xfId="63"/>
    <cellStyle name="常规 11 3" xfId="64"/>
    <cellStyle name="常规 10 2_报预算局：2016年云南省及省本级1-7月社保基金预算执行情况表（0823）" xfId="65"/>
    <cellStyle name="常规 2 4" xfId="66"/>
    <cellStyle name="常规 15 2" xfId="67"/>
    <cellStyle name="常规_2007年云南省向人大报送政府收支预算表格式编制过程表 2 2" xfId="68"/>
    <cellStyle name="Normal" xfId="69"/>
    <cellStyle name="常规 3 2" xfId="70"/>
    <cellStyle name="常规 2 3" xfId="71"/>
    <cellStyle name="常规 28" xfId="72"/>
    <cellStyle name="常规 19 2" xfId="73"/>
    <cellStyle name="常规 19" xfId="74"/>
    <cellStyle name="常规 2 2" xfId="75"/>
    <cellStyle name="常规 2 2 6" xfId="76"/>
    <cellStyle name="常规 2 2 11 2" xfId="77"/>
    <cellStyle name="常规 2 2 2" xfId="78"/>
    <cellStyle name="常规 15 2 2" xfId="79"/>
    <cellStyle name="TextStyle" xfId="80"/>
    <cellStyle name="常规 444" xfId="81"/>
    <cellStyle name="常规 4" xfId="82"/>
  </cellStyles>
  <dxfs count="6">
    <dxf>
      <font>
        <color indexed="9"/>
      </font>
    </dxf>
    <dxf>
      <font>
        <b val="1"/>
        <i val="0"/>
      </font>
    </dxf>
    <dxf>
      <font>
        <color indexed="10"/>
      </font>
    </dxf>
    <dxf>
      <font>
        <b val="0"/>
        <color indexed="9"/>
      </font>
    </dxf>
    <dxf>
      <font>
        <b val="0"/>
        <i val="0"/>
        <color indexed="9"/>
      </font>
    </dxf>
    <dxf>
      <font>
        <b val="0"/>
        <i val="0"/>
        <color indexed="10"/>
      </font>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2" Type="http://schemas.openxmlformats.org/officeDocument/2006/relationships/styles" Target="styles.xml"/><Relationship Id="rId51" Type="http://schemas.openxmlformats.org/officeDocument/2006/relationships/sharedStrings" Target="sharedStrings.xml"/><Relationship Id="rId50" Type="http://schemas.openxmlformats.org/officeDocument/2006/relationships/theme" Target="theme/theme1.xml"/><Relationship Id="rId5" Type="http://schemas.openxmlformats.org/officeDocument/2006/relationships/worksheet" Target="worksheets/sheet5.xml"/><Relationship Id="rId49" Type="http://schemas.openxmlformats.org/officeDocument/2006/relationships/externalLink" Target="externalLinks/externalLink4.xml"/><Relationship Id="rId48" Type="http://schemas.openxmlformats.org/officeDocument/2006/relationships/externalLink" Target="externalLinks/externalLink3.xml"/><Relationship Id="rId47" Type="http://schemas.openxmlformats.org/officeDocument/2006/relationships/externalLink" Target="externalLinks/externalLink2.xml"/><Relationship Id="rId46" Type="http://schemas.openxmlformats.org/officeDocument/2006/relationships/externalLink" Target="externalLinks/externalLink1.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home\user\Downloads\10.124.6.233\&#20840;&#20307;&#20154;&#21592;\02&#24179;&#34913;&#22788;\01&#36130;&#21147;&#21450;&#39044;&#20915;&#31639;&#25253;&#21578;\2018&#24180;\&#24180;&#21021;&#20154;&#20195;&#20250;\&#36807;&#31243;\RecoveredExternalLink2"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1"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2"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dministrator\Desktop\&#25919;&#24220;&#39044;&#31639;&#20844;&#24320;\&#26118;&#26126;&#24066;2025&#24180;&#22320;&#26041;&#36130;&#25919;&#39044;&#31639;&#25191;&#34892;&#24773;&#20917;&#21644;2026&#24180;&#22320;&#26041;&#36130;&#25919;&#39044;&#31639;&#65288;&#33609;&#26696;&#27169;&#26495;-&#20379;&#21442;&#32771;&#31038;&#20445;&#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收入(一般)"/>
      <sheetName val="支出(一般)"/>
      <sheetName val="收入(基金)"/>
      <sheetName val="支出(基金)"/>
      <sheetName val="国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SW-TEO"/>
      <sheetName val="中央"/>
      <sheetName val="Open"/>
      <sheetName val="Toolbox"/>
      <sheetName val="国家"/>
      <sheetName val="G.1R-Shou COP Gf"/>
      <sheetName val="Financ. Overvi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收入(一般)"/>
      <sheetName val="支出(一般)"/>
      <sheetName val="收入(基金)"/>
      <sheetName val="支出(基金)"/>
      <sheetName val="国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目录"/>
      <sheetName val="表头"/>
      <sheetName val="4-1 2026年昆明市社会保险基金收入预算情况表"/>
      <sheetName val="4-2 2026年昆明市社会保险基金支出预算情况表"/>
      <sheetName val="4-3 2026年昆明市市级社会保险基金收入预算情况表"/>
      <sheetName val="4-4 2026年昆明市市级社会保险基金支出预算情况表"/>
      <sheetName val="4-5 2026年昆明市市本级社会保险基金收入预算情况表 "/>
      <sheetName val="4-6 2026年昆明市市本级社会保险基金支出预算情况表"/>
      <sheetName val="5-1  2025年昆明市地方政府债务限额及余额预算情况表"/>
      <sheetName val="5-2  2025年昆明市地方政府一般债务余额情况表"/>
    </sheetNames>
    <sheetDataSet>
      <sheetData sheetId="0"/>
      <sheetData sheetId="1">
        <row r="2">
          <cell r="B2" t="str">
            <v>2025年执行数</v>
          </cell>
          <cell r="C2" t="str">
            <v>2026年预算数</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4"/>
  <sheetViews>
    <sheetView tabSelected="1" workbookViewId="0">
      <selection activeCell="D11" sqref="D11"/>
    </sheetView>
  </sheetViews>
  <sheetFormatPr defaultColWidth="9" defaultRowHeight="13.5" outlineLevelCol="5"/>
  <cols>
    <col min="1" max="1" width="69.1333333333333" customWidth="1"/>
  </cols>
  <sheetData>
    <row r="1" ht="35" customHeight="1" spans="1:1">
      <c r="A1" s="660" t="s">
        <v>0</v>
      </c>
    </row>
    <row r="2" ht="35" customHeight="1" spans="1:1">
      <c r="A2" s="661" t="s">
        <v>1</v>
      </c>
    </row>
    <row r="3" ht="35" customHeight="1" spans="1:1">
      <c r="A3" s="661" t="s">
        <v>2</v>
      </c>
    </row>
    <row r="4" ht="35" customHeight="1" spans="1:1">
      <c r="A4" s="661" t="s">
        <v>3</v>
      </c>
    </row>
    <row r="5" ht="35" customHeight="1" spans="1:1">
      <c r="A5" s="661" t="s">
        <v>4</v>
      </c>
    </row>
    <row r="6" ht="35" customHeight="1" spans="1:1">
      <c r="A6" s="661" t="s">
        <v>5</v>
      </c>
    </row>
    <row r="7" ht="35" customHeight="1" spans="1:1">
      <c r="A7" s="661" t="s">
        <v>6</v>
      </c>
    </row>
    <row r="8" ht="35" customHeight="1" spans="1:1">
      <c r="A8" s="661" t="s">
        <v>7</v>
      </c>
    </row>
    <row r="9" ht="35" customHeight="1" spans="1:1">
      <c r="A9" s="661" t="s">
        <v>8</v>
      </c>
    </row>
    <row r="10" ht="35" customHeight="1" spans="1:1">
      <c r="A10" s="661" t="s">
        <v>9</v>
      </c>
    </row>
    <row r="11" ht="35" customHeight="1" spans="1:1">
      <c r="A11" s="661" t="s">
        <v>10</v>
      </c>
    </row>
    <row r="12" ht="35" customHeight="1" spans="1:1">
      <c r="A12" s="661" t="s">
        <v>11</v>
      </c>
    </row>
    <row r="13" ht="35" customHeight="1" spans="1:1">
      <c r="A13" s="661" t="s">
        <v>12</v>
      </c>
    </row>
    <row r="14" ht="35" customHeight="1" spans="1:1">
      <c r="A14" s="661" t="s">
        <v>13</v>
      </c>
    </row>
    <row r="15" ht="35" customHeight="1" spans="1:1">
      <c r="A15" s="661" t="s">
        <v>14</v>
      </c>
    </row>
    <row r="16" ht="35" customHeight="1" spans="1:1">
      <c r="A16" s="661" t="s">
        <v>15</v>
      </c>
    </row>
    <row r="17" ht="35" customHeight="1" spans="1:6">
      <c r="A17" s="661" t="s">
        <v>16</v>
      </c>
    </row>
    <row r="18" ht="35" customHeight="1" spans="1:6">
      <c r="A18" s="661" t="s">
        <v>17</v>
      </c>
    </row>
    <row r="19" ht="35" customHeight="1" spans="1:6">
      <c r="A19" s="661" t="s">
        <v>18</v>
      </c>
    </row>
    <row r="20" ht="35" customHeight="1" spans="1:6">
      <c r="A20" s="661" t="s">
        <v>19</v>
      </c>
      <c r="F20" t="s">
        <v>20</v>
      </c>
    </row>
    <row r="21" ht="35" customHeight="1" spans="1:6">
      <c r="A21" s="661" t="s">
        <v>21</v>
      </c>
    </row>
    <row r="22" ht="35" customHeight="1" spans="1:6">
      <c r="A22" s="661" t="s">
        <v>22</v>
      </c>
    </row>
    <row r="23" ht="35" customHeight="1" spans="1:6">
      <c r="A23" s="661" t="s">
        <v>23</v>
      </c>
    </row>
    <row r="24" ht="35" customHeight="1" spans="1:6">
      <c r="A24" s="661" t="s">
        <v>24</v>
      </c>
    </row>
    <row r="25" ht="35" customHeight="1" spans="1:6">
      <c r="A25" s="661" t="s">
        <v>25</v>
      </c>
    </row>
    <row r="26" ht="35" customHeight="1" spans="1:6">
      <c r="A26" s="661" t="s">
        <v>26</v>
      </c>
    </row>
    <row r="27" ht="35" customHeight="1" spans="1:6">
      <c r="A27" s="661" t="s">
        <v>27</v>
      </c>
    </row>
    <row r="28" ht="35" customHeight="1" spans="1:6">
      <c r="A28" s="661" t="s">
        <v>28</v>
      </c>
    </row>
    <row r="29" ht="35" customHeight="1" spans="1:6">
      <c r="A29" s="661" t="s">
        <v>29</v>
      </c>
    </row>
    <row r="30" ht="35" customHeight="1" spans="1:6">
      <c r="A30" s="661" t="s">
        <v>30</v>
      </c>
    </row>
    <row r="31" ht="35" customHeight="1" spans="1:6">
      <c r="A31" s="661" t="s">
        <v>31</v>
      </c>
    </row>
    <row r="32" ht="35" customHeight="1" spans="1:6">
      <c r="A32" s="661" t="s">
        <v>32</v>
      </c>
    </row>
    <row r="33" ht="35" customHeight="1" spans="1:1">
      <c r="A33" s="661" t="s">
        <v>33</v>
      </c>
    </row>
    <row r="34" ht="35" customHeight="1" spans="1:1">
      <c r="A34" s="661" t="s">
        <v>34</v>
      </c>
    </row>
    <row r="35" ht="35" customHeight="1" spans="1:1">
      <c r="A35" s="661" t="s">
        <v>35</v>
      </c>
    </row>
    <row r="36" ht="35" customHeight="1" spans="1:1">
      <c r="A36" s="661" t="s">
        <v>36</v>
      </c>
    </row>
    <row r="37" ht="35" customHeight="1" spans="1:1">
      <c r="A37" s="661" t="s">
        <v>37</v>
      </c>
    </row>
    <row r="38" ht="35" customHeight="1" spans="1:1">
      <c r="A38" s="661" t="s">
        <v>38</v>
      </c>
    </row>
    <row r="39" ht="35" customHeight="1" spans="1:1">
      <c r="A39" s="661" t="s">
        <v>39</v>
      </c>
    </row>
    <row r="40" ht="35" customHeight="1" spans="1:1">
      <c r="A40" s="661" t="s">
        <v>40</v>
      </c>
    </row>
    <row r="41" ht="35" customHeight="1" spans="1:1">
      <c r="A41" s="661" t="s">
        <v>41</v>
      </c>
    </row>
    <row r="42" ht="35" customHeight="1" spans="1:1">
      <c r="A42" s="661" t="s">
        <v>42</v>
      </c>
    </row>
    <row r="43" ht="35" customHeight="1" spans="1:1">
      <c r="A43" s="661" t="s">
        <v>43</v>
      </c>
    </row>
    <row r="44" ht="35" customHeight="1" spans="1:1">
      <c r="A44" s="661" t="s">
        <v>44</v>
      </c>
    </row>
  </sheetData>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3"/>
  <sheetViews>
    <sheetView showGridLines="0" showZeros="0" zoomScale="90" zoomScaleNormal="90" topLeftCell="A43" workbookViewId="0">
      <selection activeCell="A6" sqref="A6"/>
    </sheetView>
  </sheetViews>
  <sheetFormatPr defaultColWidth="9" defaultRowHeight="13.5" outlineLevelCol="4"/>
  <cols>
    <col min="1" max="1" width="79.1333333333333" style="245" customWidth="1"/>
    <col min="2" max="2" width="45.6333333333333" style="245" customWidth="1"/>
    <col min="3" max="4" width="16.6333333333333" style="245" hidden="1" customWidth="1"/>
    <col min="5" max="5" width="9" style="245" hidden="1" customWidth="1"/>
    <col min="6" max="16384" width="9" style="245"/>
  </cols>
  <sheetData>
    <row r="1" s="380" customFormat="1" ht="45" customHeight="1" spans="1:5">
      <c r="A1" s="536" t="str">
        <f>目录!A9</f>
        <v>1-8  2026年嵩明县县本级一般公共预算支出表(县）对下转移支付项目)</v>
      </c>
      <c r="B1" s="536"/>
      <c r="C1" s="536"/>
      <c r="D1" s="536"/>
    </row>
    <row r="2" ht="20.1" customHeight="1" spans="1:5">
      <c r="A2" s="382"/>
      <c r="B2" s="529" t="s">
        <v>161</v>
      </c>
      <c r="C2" s="537"/>
      <c r="D2" s="537" t="s">
        <v>161</v>
      </c>
    </row>
    <row r="3" ht="45" customHeight="1" spans="1:5">
      <c r="A3" s="240" t="s">
        <v>1295</v>
      </c>
      <c r="B3" s="538" t="s">
        <v>47</v>
      </c>
      <c r="C3" s="539" t="s">
        <v>1296</v>
      </c>
      <c r="D3" s="538" t="s">
        <v>1297</v>
      </c>
      <c r="E3" s="540" t="s">
        <v>92</v>
      </c>
    </row>
    <row r="4" s="293" customFormat="1" ht="35" customHeight="1" spans="1:5">
      <c r="A4" s="541" t="s">
        <v>1298</v>
      </c>
      <c r="B4" s="542">
        <f>SUM(B5,B7,B9,B11,B13,B15,B17,B19,B21,B23,B25,B27,B29,B31,B33,B35,B37,B39,B41,)</f>
        <v>0</v>
      </c>
      <c r="E4" s="543" t="str">
        <f>IF(A4&lt;&gt;"",IF(SUM(B4:D4)&lt;&gt;0,"是","否"),"是")</f>
        <v>否</v>
      </c>
    </row>
    <row r="5" ht="30" customHeight="1" spans="1:5">
      <c r="A5" s="544" t="s">
        <v>1299</v>
      </c>
      <c r="B5" s="545"/>
    </row>
    <row r="6" ht="25" customHeight="1" spans="1:5">
      <c r="A6" s="546" t="s">
        <v>1300</v>
      </c>
      <c r="B6" s="542"/>
    </row>
    <row r="7" ht="25" customHeight="1" spans="1:5">
      <c r="A7" s="544" t="s">
        <v>1301</v>
      </c>
      <c r="B7" s="542"/>
    </row>
    <row r="8" ht="25" customHeight="1" spans="1:5">
      <c r="A8" s="546" t="s">
        <v>1300</v>
      </c>
      <c r="B8" s="545"/>
    </row>
    <row r="9" ht="25" customHeight="1" spans="1:5">
      <c r="A9" s="544" t="s">
        <v>1302</v>
      </c>
      <c r="B9" s="542"/>
    </row>
    <row r="10" ht="25" customHeight="1" spans="1:5">
      <c r="A10" s="546" t="s">
        <v>1300</v>
      </c>
      <c r="B10" s="542"/>
    </row>
    <row r="11" ht="25" customHeight="1" spans="1:5">
      <c r="A11" s="544" t="s">
        <v>1303</v>
      </c>
      <c r="B11" s="542"/>
    </row>
    <row r="12" ht="25" customHeight="1" spans="1:5">
      <c r="A12" s="546" t="s">
        <v>1300</v>
      </c>
      <c r="B12" s="542"/>
    </row>
    <row r="13" ht="25" customHeight="1" spans="1:5">
      <c r="A13" s="544" t="s">
        <v>1304</v>
      </c>
      <c r="B13" s="542"/>
    </row>
    <row r="14" ht="25" customHeight="1" spans="1:5">
      <c r="A14" s="546" t="s">
        <v>1300</v>
      </c>
      <c r="B14" s="542"/>
    </row>
    <row r="15" ht="25" customHeight="1" spans="1:5">
      <c r="A15" s="544" t="s">
        <v>1305</v>
      </c>
      <c r="B15" s="542"/>
    </row>
    <row r="16" ht="25" customHeight="1" spans="1:5">
      <c r="A16" s="546" t="s">
        <v>1300</v>
      </c>
      <c r="B16" s="542"/>
    </row>
    <row r="17" ht="25" customHeight="1" spans="1:2">
      <c r="A17" s="544" t="s">
        <v>1306</v>
      </c>
      <c r="B17" s="542"/>
    </row>
    <row r="18" ht="25" customHeight="1" spans="1:2">
      <c r="A18" s="546" t="s">
        <v>1300</v>
      </c>
      <c r="B18" s="542"/>
    </row>
    <row r="19" ht="25" customHeight="1" spans="1:2">
      <c r="A19" s="544" t="s">
        <v>1307</v>
      </c>
      <c r="B19" s="542"/>
    </row>
    <row r="20" ht="25" customHeight="1" spans="1:2">
      <c r="A20" s="546" t="s">
        <v>1300</v>
      </c>
      <c r="B20" s="542"/>
    </row>
    <row r="21" ht="25" customHeight="1" spans="1:2">
      <c r="A21" s="544" t="s">
        <v>1308</v>
      </c>
      <c r="B21" s="542"/>
    </row>
    <row r="22" ht="25" customHeight="1" spans="1:2">
      <c r="A22" s="546" t="s">
        <v>1300</v>
      </c>
      <c r="B22" s="542"/>
    </row>
    <row r="23" ht="25" customHeight="1" spans="1:2">
      <c r="A23" s="544" t="s">
        <v>1309</v>
      </c>
      <c r="B23" s="542"/>
    </row>
    <row r="24" ht="25" customHeight="1" spans="1:2">
      <c r="A24" s="546" t="s">
        <v>1300</v>
      </c>
      <c r="B24" s="542"/>
    </row>
    <row r="25" ht="25" customHeight="1" spans="1:2">
      <c r="A25" s="544" t="s">
        <v>1310</v>
      </c>
      <c r="B25" s="542"/>
    </row>
    <row r="26" ht="25" customHeight="1" spans="1:2">
      <c r="A26" s="546" t="s">
        <v>1300</v>
      </c>
      <c r="B26" s="542"/>
    </row>
    <row r="27" ht="25" customHeight="1" spans="1:2">
      <c r="A27" s="544" t="s">
        <v>1311</v>
      </c>
      <c r="B27" s="542"/>
    </row>
    <row r="28" ht="25" customHeight="1" spans="1:2">
      <c r="A28" s="546" t="s">
        <v>1300</v>
      </c>
      <c r="B28" s="542"/>
    </row>
    <row r="29" ht="25" customHeight="1" spans="1:2">
      <c r="A29" s="544" t="s">
        <v>1312</v>
      </c>
      <c r="B29" s="542"/>
    </row>
    <row r="30" ht="25" customHeight="1" spans="1:2">
      <c r="A30" s="546" t="s">
        <v>1300</v>
      </c>
      <c r="B30" s="542"/>
    </row>
    <row r="31" ht="25" customHeight="1" spans="1:2">
      <c r="A31" s="544" t="s">
        <v>1313</v>
      </c>
      <c r="B31" s="542"/>
    </row>
    <row r="32" ht="25" customHeight="1" spans="1:2">
      <c r="A32" s="546" t="s">
        <v>1300</v>
      </c>
      <c r="B32" s="542"/>
    </row>
    <row r="33" ht="25" customHeight="1" spans="1:2">
      <c r="A33" s="544" t="s">
        <v>1314</v>
      </c>
      <c r="B33" s="542"/>
    </row>
    <row r="34" ht="25" customHeight="1" spans="1:2">
      <c r="A34" s="546" t="s">
        <v>1300</v>
      </c>
      <c r="B34" s="542"/>
    </row>
    <row r="35" ht="25" customHeight="1" spans="1:2">
      <c r="A35" s="544" t="s">
        <v>1315</v>
      </c>
      <c r="B35" s="542"/>
    </row>
    <row r="36" ht="25" customHeight="1" spans="1:2">
      <c r="A36" s="546" t="s">
        <v>1300</v>
      </c>
      <c r="B36" s="542"/>
    </row>
    <row r="37" ht="25" customHeight="1" spans="1:2">
      <c r="A37" s="544" t="s">
        <v>1316</v>
      </c>
      <c r="B37" s="542"/>
    </row>
    <row r="38" ht="25" customHeight="1" spans="1:2">
      <c r="A38" s="546" t="s">
        <v>1300</v>
      </c>
      <c r="B38" s="542"/>
    </row>
    <row r="39" ht="25" customHeight="1" spans="1:2">
      <c r="A39" s="544" t="s">
        <v>1317</v>
      </c>
      <c r="B39" s="542"/>
    </row>
    <row r="40" ht="25" customHeight="1" spans="1:2">
      <c r="A40" s="546" t="s">
        <v>1300</v>
      </c>
      <c r="B40" s="542"/>
    </row>
    <row r="41" ht="25" customHeight="1" spans="1:2">
      <c r="A41" s="544" t="s">
        <v>1318</v>
      </c>
      <c r="B41" s="542"/>
    </row>
    <row r="42" ht="25" customHeight="1" spans="1:2">
      <c r="A42" s="546" t="s">
        <v>1300</v>
      </c>
      <c r="B42" s="542"/>
    </row>
    <row r="43" s="245" customFormat="1" ht="33" customHeight="1" spans="1:2">
      <c r="A43" s="547" t="s">
        <v>1319</v>
      </c>
      <c r="B43" s="547"/>
    </row>
  </sheetData>
  <mergeCells count="2">
    <mergeCell ref="A1:D1"/>
    <mergeCell ref="A43:B43"/>
  </mergeCells>
  <conditionalFormatting sqref="E4">
    <cfRule type="cellIs" dxfId="2" priority="1" stopIfTrue="1" operator="lessThan">
      <formula>0</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showGridLines="0" showZeros="0" zoomScale="85" zoomScaleNormal="85" topLeftCell="A10" workbookViewId="0">
      <selection activeCell="C9" sqref="C9"/>
    </sheetView>
  </sheetViews>
  <sheetFormatPr defaultColWidth="9" defaultRowHeight="14.25" outlineLevelCol="5"/>
  <cols>
    <col min="1" max="1" width="43.6333333333333" style="226" customWidth="1"/>
    <col min="2" max="2" width="20.6333333333333" style="228" customWidth="1"/>
    <col min="3" max="3" width="20.6333333333333" style="226" customWidth="1"/>
    <col min="4" max="4" width="20" style="527" customWidth="1"/>
    <col min="5" max="5" width="12.6333333333333" style="226"/>
    <col min="6" max="16377" width="9" style="226"/>
    <col min="16378" max="16379" width="35.6333333333333" style="226"/>
    <col min="16380" max="16384" width="9" style="226"/>
  </cols>
  <sheetData>
    <row r="1" ht="45" customHeight="1" spans="1:6">
      <c r="A1" s="231" t="str">
        <f>目录!A10</f>
        <v>1-9  2026年嵩明县分地区税收返还和转移支付预算表</v>
      </c>
      <c r="B1" s="231"/>
      <c r="C1" s="231"/>
      <c r="D1" s="231"/>
    </row>
    <row r="2" ht="20.1" customHeight="1" spans="1:6">
      <c r="A2" s="232"/>
      <c r="B2" s="232"/>
      <c r="C2" s="528"/>
      <c r="D2" s="529" t="s">
        <v>161</v>
      </c>
    </row>
    <row r="3" s="227" customFormat="1" ht="45" customHeight="1" spans="1:6">
      <c r="A3" s="234" t="s">
        <v>1320</v>
      </c>
      <c r="B3" s="234" t="s">
        <v>1298</v>
      </c>
      <c r="C3" s="530" t="s">
        <v>1321</v>
      </c>
      <c r="D3" s="530" t="s">
        <v>1322</v>
      </c>
    </row>
    <row r="4" s="241" customFormat="1" ht="36" customHeight="1" spans="1:6">
      <c r="A4" s="75" t="s">
        <v>1323</v>
      </c>
      <c r="B4" s="531"/>
      <c r="C4" s="531"/>
      <c r="D4" s="531"/>
    </row>
    <row r="5" s="241" customFormat="1" ht="36" customHeight="1" spans="1:6">
      <c r="A5" s="239" t="s">
        <v>1324</v>
      </c>
      <c r="B5" s="532"/>
      <c r="C5" s="532"/>
      <c r="D5" s="532"/>
      <c r="F5" s="241" t="s">
        <v>20</v>
      </c>
    </row>
    <row r="6" s="241" customFormat="1" ht="36" customHeight="1" spans="1:6">
      <c r="A6" s="239" t="s">
        <v>1325</v>
      </c>
      <c r="B6" s="236"/>
      <c r="C6" s="532"/>
      <c r="D6" s="532"/>
    </row>
    <row r="7" s="241" customFormat="1" ht="36" customHeight="1" spans="1:6">
      <c r="A7" s="239" t="s">
        <v>1326</v>
      </c>
      <c r="B7" s="236"/>
      <c r="C7" s="532"/>
      <c r="D7" s="532"/>
    </row>
    <row r="8" s="241" customFormat="1" ht="36" customHeight="1" spans="1:6">
      <c r="A8" s="239" t="s">
        <v>1327</v>
      </c>
      <c r="B8" s="236"/>
      <c r="C8" s="532"/>
      <c r="D8" s="532"/>
    </row>
    <row r="9" s="241" customFormat="1" ht="36" customHeight="1" spans="1:6">
      <c r="A9" s="239" t="s">
        <v>1328</v>
      </c>
      <c r="B9" s="236"/>
      <c r="C9" s="532"/>
      <c r="D9" s="532"/>
    </row>
    <row r="10" s="241" customFormat="1" ht="36" customHeight="1" spans="1:6">
      <c r="A10" s="239" t="s">
        <v>1329</v>
      </c>
      <c r="B10" s="236"/>
      <c r="C10" s="532"/>
      <c r="D10" s="532"/>
    </row>
    <row r="11" s="241" customFormat="1" ht="36" customHeight="1" spans="1:6">
      <c r="A11" s="239" t="s">
        <v>1330</v>
      </c>
      <c r="B11" s="236"/>
      <c r="C11" s="532"/>
      <c r="D11" s="532"/>
    </row>
    <row r="12" s="241" customFormat="1" ht="36" customHeight="1" spans="1:6">
      <c r="A12" s="239" t="s">
        <v>1331</v>
      </c>
      <c r="B12" s="236"/>
      <c r="C12" s="532"/>
      <c r="D12" s="532"/>
    </row>
    <row r="13" s="241" customFormat="1" ht="36" customHeight="1" spans="1:6">
      <c r="A13" s="533"/>
      <c r="B13" s="236"/>
      <c r="C13" s="532"/>
      <c r="D13" s="532"/>
    </row>
    <row r="14" s="241" customFormat="1" ht="36" customHeight="1" spans="1:6">
      <c r="A14" s="67" t="s">
        <v>1298</v>
      </c>
      <c r="B14" s="236">
        <f>SUM(B5:B13)</f>
        <v>0</v>
      </c>
      <c r="C14" s="236">
        <f>SUM(C5:C13)</f>
        <v>0</v>
      </c>
      <c r="D14" s="236">
        <f>SUM(D5:D13)</f>
        <v>0</v>
      </c>
    </row>
    <row r="15" ht="38" customHeight="1" spans="1:6">
      <c r="A15" s="534" t="s">
        <v>1319</v>
      </c>
      <c r="B15" s="534"/>
      <c r="C15" s="534"/>
      <c r="D15" s="534"/>
    </row>
    <row r="16" spans="1:6">
      <c r="C16" s="535"/>
    </row>
    <row r="17" spans="3:3">
      <c r="C17" s="535"/>
    </row>
    <row r="18" spans="3:3">
      <c r="C18" s="535"/>
    </row>
  </sheetData>
  <mergeCells count="2">
    <mergeCell ref="A1:D1"/>
    <mergeCell ref="A15:D15"/>
  </mergeCells>
  <conditionalFormatting sqref="D1">
    <cfRule type="cellIs" dxfId="0" priority="6" stopIfTrue="1" operator="lessThanOrEqual">
      <formula>-1</formula>
    </cfRule>
    <cfRule type="cellIs" dxfId="0" priority="5" stopIfTrue="1" operator="greaterThanOrEqual">
      <formula>10</formula>
    </cfRule>
  </conditionalFormatting>
  <conditionalFormatting sqref="B3:C3">
    <cfRule type="cellIs" dxfId="0" priority="4" stopIfTrue="1" operator="lessThanOrEqual">
      <formula>-1</formula>
    </cfRule>
  </conditionalFormatting>
  <conditionalFormatting sqref="C14">
    <cfRule type="cellIs" dxfId="0" priority="2" stopIfTrue="1" operator="lessThanOrEqual">
      <formula>-1</formula>
    </cfRule>
  </conditionalFormatting>
  <conditionalFormatting sqref="D14">
    <cfRule type="cellIs" dxfId="0" priority="1" stopIfTrue="1" operator="lessThanOrEqual">
      <formula>-1</formula>
    </cfRule>
  </conditionalFormatting>
  <conditionalFormatting sqref="B4:C4 B6:B14">
    <cfRule type="cellIs" dxfId="0" priority="3"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1"/>
  <sheetViews>
    <sheetView workbookViewId="0">
      <selection activeCell="G8" sqref="G8"/>
    </sheetView>
  </sheetViews>
  <sheetFormatPr defaultColWidth="9" defaultRowHeight="13.5" outlineLevelCol="4"/>
  <cols>
    <col min="1" max="1" width="37.75" style="479" customWidth="1"/>
    <col min="2" max="2" width="22" style="507" customWidth="1"/>
    <col min="3" max="3" width="23.8833333333333" style="507" customWidth="1"/>
    <col min="4" max="4" width="23.8833333333333" style="479" customWidth="1"/>
    <col min="5" max="5" width="24.5" style="479" customWidth="1"/>
    <col min="6" max="248" width="9" style="479"/>
    <col min="249" max="16384" width="9" style="1"/>
  </cols>
  <sheetData>
    <row r="1" s="479" customFormat="1" ht="40.5" customHeight="1" spans="1:5">
      <c r="A1" s="508" t="str">
        <f>目录!A11</f>
        <v>1-10  2026年嵩明县县本级“三公”经费预算财政拨款情况统计表</v>
      </c>
      <c r="B1" s="509"/>
      <c r="C1" s="509"/>
      <c r="D1" s="508"/>
      <c r="E1" s="508"/>
    </row>
    <row r="2" s="479" customFormat="1" ht="17" customHeight="1" spans="1:5">
      <c r="A2" s="510"/>
      <c r="B2" s="511"/>
      <c r="C2" s="511"/>
      <c r="D2" s="512"/>
      <c r="E2" s="233" t="s">
        <v>161</v>
      </c>
    </row>
    <row r="3" s="1" customFormat="1" ht="24.95" customHeight="1" spans="1:5">
      <c r="A3" s="513" t="s">
        <v>45</v>
      </c>
      <c r="B3" s="514" t="s">
        <v>1332</v>
      </c>
      <c r="C3" s="514" t="s">
        <v>47</v>
      </c>
      <c r="D3" s="515" t="s">
        <v>1333</v>
      </c>
      <c r="E3" s="516"/>
    </row>
    <row r="4" s="1" customFormat="1" ht="24.95" customHeight="1" spans="1:5">
      <c r="A4" s="517"/>
      <c r="B4" s="518"/>
      <c r="C4" s="518"/>
      <c r="D4" s="234" t="s">
        <v>1334</v>
      </c>
      <c r="E4" s="234" t="s">
        <v>1335</v>
      </c>
    </row>
    <row r="5" s="506" customFormat="1" ht="35" customHeight="1" spans="1:5">
      <c r="A5" s="519" t="s">
        <v>1298</v>
      </c>
      <c r="B5" s="520">
        <f>SUM(B6:B8)</f>
        <v>555.91</v>
      </c>
      <c r="C5" s="520">
        <f>SUM(C6:C8)</f>
        <v>522.54</v>
      </c>
      <c r="D5" s="521">
        <f t="shared" ref="D5:D10" si="0">C5-B5</f>
        <v>-33.37</v>
      </c>
      <c r="E5" s="522">
        <f t="shared" ref="E5:E10" si="1">D5/B5</f>
        <v>-0.0600277023259161</v>
      </c>
    </row>
    <row r="6" s="506" customFormat="1" ht="35" customHeight="1" spans="1:5">
      <c r="A6" s="523" t="s">
        <v>1336</v>
      </c>
      <c r="B6" s="520">
        <v>6</v>
      </c>
      <c r="C6" s="520">
        <v>0</v>
      </c>
      <c r="D6" s="521">
        <f t="shared" si="0"/>
        <v>-6</v>
      </c>
      <c r="E6" s="522">
        <f t="shared" si="1"/>
        <v>-1</v>
      </c>
    </row>
    <row r="7" s="506" customFormat="1" ht="35" customHeight="1" spans="1:5">
      <c r="A7" s="523" t="s">
        <v>1337</v>
      </c>
      <c r="B7" s="520">
        <v>23.67</v>
      </c>
      <c r="C7" s="520">
        <v>29.6</v>
      </c>
      <c r="D7" s="521">
        <f t="shared" si="0"/>
        <v>5.93</v>
      </c>
      <c r="E7" s="522">
        <f t="shared" si="1"/>
        <v>0.250528094634558</v>
      </c>
    </row>
    <row r="8" s="506" customFormat="1" ht="35" customHeight="1" spans="1:5">
      <c r="A8" s="523" t="s">
        <v>1338</v>
      </c>
      <c r="B8" s="520">
        <f>B9+B10</f>
        <v>526.24</v>
      </c>
      <c r="C8" s="520">
        <f>C9+C10</f>
        <v>492.94</v>
      </c>
      <c r="D8" s="521">
        <f t="shared" si="0"/>
        <v>-33.3</v>
      </c>
      <c r="E8" s="522">
        <f t="shared" si="1"/>
        <v>-0.0632791121921557</v>
      </c>
    </row>
    <row r="9" s="506" customFormat="1" ht="35" customHeight="1" spans="1:5">
      <c r="A9" s="524" t="s">
        <v>1339</v>
      </c>
      <c r="B9" s="520">
        <v>58.91</v>
      </c>
      <c r="C9" s="520">
        <v>44.94</v>
      </c>
      <c r="D9" s="521">
        <f t="shared" si="0"/>
        <v>-13.97</v>
      </c>
      <c r="E9" s="522">
        <f t="shared" si="1"/>
        <v>-0.237141402138856</v>
      </c>
    </row>
    <row r="10" s="506" customFormat="1" ht="35" customHeight="1" spans="1:5">
      <c r="A10" s="524" t="s">
        <v>1340</v>
      </c>
      <c r="B10" s="520">
        <v>467.33</v>
      </c>
      <c r="C10" s="520">
        <v>448</v>
      </c>
      <c r="D10" s="521">
        <f t="shared" si="0"/>
        <v>-19.33</v>
      </c>
      <c r="E10" s="522">
        <f t="shared" si="1"/>
        <v>-0.0413626345409025</v>
      </c>
    </row>
    <row r="11" s="479" customFormat="1" ht="130" customHeight="1" spans="1:5">
      <c r="A11" s="525" t="s">
        <v>1341</v>
      </c>
      <c r="B11" s="526"/>
      <c r="C11" s="526"/>
      <c r="D11" s="525"/>
      <c r="E11" s="525"/>
    </row>
  </sheetData>
  <mergeCells count="6">
    <mergeCell ref="A1:E1"/>
    <mergeCell ref="D3:E3"/>
    <mergeCell ref="A11:E11"/>
    <mergeCell ref="A3:A4"/>
    <mergeCell ref="B3:B4"/>
    <mergeCell ref="C3:C4"/>
  </mergeCells>
  <printOptions horizontalCentered="1"/>
  <pageMargins left="0.708333333333333" right="0.708333333333333" top="0.751388888888889" bottom="0.751388888888889" header="0.306944444444444" footer="0.306944444444444"/>
  <pageSetup paperSize="9" fitToHeight="200" orientation="landscape" horizontalDpi="600" verticalDpi="600"/>
  <headerFooter>
    <oddFooter>&amp;C&amp;16-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4"/>
  <sheetViews>
    <sheetView showGridLines="0" showZeros="0" topLeftCell="A8" workbookViewId="0">
      <selection activeCell="D52" sqref="D52"/>
    </sheetView>
  </sheetViews>
  <sheetFormatPr defaultColWidth="9" defaultRowHeight="14.25" outlineLevelCol="3"/>
  <cols>
    <col min="1" max="1" width="53.3333333333333" style="226" customWidth="1"/>
    <col min="2" max="3" width="20.6333333333333" style="226" customWidth="1"/>
    <col min="4" max="4" width="20.6333333333333" style="400" customWidth="1"/>
    <col min="5" max="16355" width="9" style="226"/>
    <col min="16356" max="16356" width="45.6333333333333" style="226"/>
    <col min="16357" max="16384" width="9" style="226"/>
  </cols>
  <sheetData>
    <row r="1" s="479" customFormat="1" ht="40.5" customHeight="1" spans="1:4">
      <c r="A1" s="401" t="str">
        <f>目录!A12</f>
        <v>2-1 2026年嵩明县政府性基金预算收入情况表</v>
      </c>
      <c r="B1" s="401"/>
      <c r="C1" s="401"/>
      <c r="D1" s="402"/>
    </row>
    <row r="2" s="396" customFormat="1" ht="20.1" customHeight="1" spans="1:4">
      <c r="A2" s="404"/>
      <c r="B2" s="405"/>
      <c r="C2" s="404"/>
      <c r="D2" s="406" t="s">
        <v>161</v>
      </c>
    </row>
    <row r="3" s="397" customFormat="1" ht="45" customHeight="1" spans="1:4">
      <c r="A3" s="408" t="str">
        <f>表头!A2</f>
        <v>项目</v>
      </c>
      <c r="B3" s="408" t="str">
        <f>表头!B2</f>
        <v>2025年执行数</v>
      </c>
      <c r="C3" s="408" t="str">
        <f>表头!C2</f>
        <v>2026年预算数</v>
      </c>
      <c r="D3" s="409" t="str">
        <f>表头!D2</f>
        <v>预算数比上年执行数增长%</v>
      </c>
    </row>
    <row r="4" s="397" customFormat="1" ht="35" customHeight="1" spans="1:4">
      <c r="A4" s="443" t="s">
        <v>1342</v>
      </c>
      <c r="B4" s="413"/>
      <c r="C4" s="413"/>
      <c r="D4" s="414" t="str">
        <f>IFERROR((C4-B4)/B4*100," ")</f>
        <v> </v>
      </c>
    </row>
    <row r="5" ht="35" customHeight="1" spans="1:4">
      <c r="A5" s="443" t="s">
        <v>1343</v>
      </c>
      <c r="B5" s="413"/>
      <c r="C5" s="413"/>
      <c r="D5" s="414" t="str">
        <f t="shared" ref="D5:D41" si="0">IFERROR((C5-B5)/B5*100," ")</f>
        <v> </v>
      </c>
    </row>
    <row r="6" ht="35" customHeight="1" spans="1:4">
      <c r="A6" s="443" t="s">
        <v>1344</v>
      </c>
      <c r="B6" s="413"/>
      <c r="C6" s="413"/>
      <c r="D6" s="414" t="str">
        <f t="shared" si="0"/>
        <v> </v>
      </c>
    </row>
    <row r="7" ht="35" customHeight="1" spans="1:4">
      <c r="A7" s="443" t="s">
        <v>1345</v>
      </c>
      <c r="B7" s="413"/>
      <c r="C7" s="413"/>
      <c r="D7" s="414" t="str">
        <f t="shared" si="0"/>
        <v> </v>
      </c>
    </row>
    <row r="8" ht="35" customHeight="1" spans="1:4">
      <c r="A8" s="443" t="s">
        <v>1346</v>
      </c>
      <c r="B8" s="413"/>
      <c r="C8" s="413"/>
      <c r="D8" s="414" t="str">
        <f t="shared" si="0"/>
        <v> </v>
      </c>
    </row>
    <row r="9" ht="35" customHeight="1" spans="1:4">
      <c r="A9" s="443" t="s">
        <v>1347</v>
      </c>
      <c r="B9" s="413">
        <f>SUM(B10:B14)</f>
        <v>215958</v>
      </c>
      <c r="C9" s="413">
        <f>SUM(C10:C14)</f>
        <v>160000</v>
      </c>
      <c r="D9" s="414">
        <f t="shared" si="0"/>
        <v>-25.91151983256</v>
      </c>
    </row>
    <row r="10" ht="35" customHeight="1" spans="1:4">
      <c r="A10" s="443" t="s">
        <v>1348</v>
      </c>
      <c r="B10" s="413">
        <v>207977</v>
      </c>
      <c r="C10" s="413">
        <v>160000</v>
      </c>
      <c r="D10" s="414">
        <f t="shared" si="0"/>
        <v>-23.0684162191012</v>
      </c>
    </row>
    <row r="11" ht="35" customHeight="1" spans="1:4">
      <c r="A11" s="443" t="s">
        <v>1349</v>
      </c>
      <c r="B11" s="413">
        <v>28</v>
      </c>
      <c r="C11" s="413"/>
      <c r="D11" s="414">
        <f t="shared" si="0"/>
        <v>-100</v>
      </c>
    </row>
    <row r="12" ht="35" customHeight="1" spans="1:4">
      <c r="A12" s="443" t="s">
        <v>1350</v>
      </c>
      <c r="B12" s="413">
        <v>7784</v>
      </c>
      <c r="C12" s="413"/>
      <c r="D12" s="414">
        <f t="shared" si="0"/>
        <v>-100</v>
      </c>
    </row>
    <row r="13" ht="35" customHeight="1" spans="1:4">
      <c r="A13" s="443" t="s">
        <v>1351</v>
      </c>
      <c r="B13" s="413">
        <v>-1164</v>
      </c>
      <c r="C13" s="413"/>
      <c r="D13" s="414">
        <f t="shared" si="0"/>
        <v>-100</v>
      </c>
    </row>
    <row r="14" ht="35" customHeight="1" spans="1:4">
      <c r="A14" s="443" t="s">
        <v>1352</v>
      </c>
      <c r="B14" s="413">
        <v>1333</v>
      </c>
      <c r="C14" s="413"/>
      <c r="D14" s="414">
        <f t="shared" si="0"/>
        <v>-100</v>
      </c>
    </row>
    <row r="15" ht="35" customHeight="1" spans="1:4">
      <c r="A15" s="443" t="s">
        <v>1353</v>
      </c>
      <c r="B15" s="413"/>
      <c r="C15" s="413"/>
      <c r="D15" s="414" t="str">
        <f t="shared" si="0"/>
        <v> </v>
      </c>
    </row>
    <row r="16" ht="35" customHeight="1" spans="1:4">
      <c r="A16" s="443" t="s">
        <v>1354</v>
      </c>
      <c r="B16" s="413">
        <f>SUM(B17:B18)</f>
        <v>247</v>
      </c>
      <c r="C16" s="413">
        <f>SUM(C17:C18)</f>
        <v>300</v>
      </c>
      <c r="D16" s="414">
        <f t="shared" si="0"/>
        <v>21.4574898785425</v>
      </c>
    </row>
    <row r="17" ht="35" customHeight="1" spans="1:4">
      <c r="A17" s="443" t="s">
        <v>1355</v>
      </c>
      <c r="B17" s="413">
        <v>205</v>
      </c>
      <c r="C17" s="413">
        <v>250</v>
      </c>
      <c r="D17" s="414">
        <f t="shared" si="0"/>
        <v>21.9512195121951</v>
      </c>
    </row>
    <row r="18" ht="35" customHeight="1" spans="1:4">
      <c r="A18" s="443" t="s">
        <v>1356</v>
      </c>
      <c r="B18" s="413">
        <v>42</v>
      </c>
      <c r="C18" s="413">
        <v>50</v>
      </c>
      <c r="D18" s="414">
        <f t="shared" si="0"/>
        <v>19.047619047619</v>
      </c>
    </row>
    <row r="19" ht="35" customHeight="1" spans="1:4">
      <c r="A19" s="443" t="s">
        <v>1357</v>
      </c>
      <c r="B19" s="413">
        <v>2750</v>
      </c>
      <c r="C19" s="413">
        <v>2500</v>
      </c>
      <c r="D19" s="414">
        <f t="shared" si="0"/>
        <v>-9.09090909090909</v>
      </c>
    </row>
    <row r="20" ht="35" customHeight="1" spans="1:4">
      <c r="A20" s="443" t="s">
        <v>1358</v>
      </c>
      <c r="B20" s="413"/>
      <c r="C20" s="413"/>
      <c r="D20" s="414" t="str">
        <f t="shared" si="0"/>
        <v> </v>
      </c>
    </row>
    <row r="21" ht="35" customHeight="1" spans="1:4">
      <c r="A21" s="443" t="s">
        <v>1359</v>
      </c>
      <c r="B21" s="413"/>
      <c r="C21" s="413"/>
      <c r="D21" s="414" t="str">
        <f t="shared" si="0"/>
        <v> </v>
      </c>
    </row>
    <row r="22" ht="35" customHeight="1" spans="1:4">
      <c r="A22" s="443" t="s">
        <v>1360</v>
      </c>
      <c r="B22" s="420"/>
      <c r="C22" s="420"/>
      <c r="D22" s="414" t="str">
        <f t="shared" si="0"/>
        <v> </v>
      </c>
    </row>
    <row r="23" ht="35" customHeight="1" spans="1:4">
      <c r="A23" s="443" t="s">
        <v>1361</v>
      </c>
      <c r="B23" s="493">
        <v>567</v>
      </c>
      <c r="C23" s="494">
        <v>1000</v>
      </c>
      <c r="D23" s="414">
        <f t="shared" si="0"/>
        <v>76.3668430335097</v>
      </c>
    </row>
    <row r="24" ht="35" customHeight="1" spans="1:4">
      <c r="A24" s="443" t="s">
        <v>1362</v>
      </c>
      <c r="B24" s="502"/>
      <c r="C24" s="502"/>
      <c r="D24" s="414" t="str">
        <f t="shared" si="0"/>
        <v> </v>
      </c>
    </row>
    <row r="25" ht="35" customHeight="1" spans="1:4">
      <c r="A25" s="443" t="s">
        <v>1363</v>
      </c>
      <c r="B25" s="493"/>
      <c r="C25" s="493"/>
      <c r="D25" s="414" t="str">
        <f t="shared" si="0"/>
        <v> </v>
      </c>
    </row>
    <row r="26" ht="35" customHeight="1" spans="1:4">
      <c r="A26" s="443" t="s">
        <v>1364</v>
      </c>
      <c r="B26" s="493"/>
      <c r="C26" s="494"/>
      <c r="D26" s="414" t="str">
        <f t="shared" si="0"/>
        <v> </v>
      </c>
    </row>
    <row r="27" ht="35" customHeight="1" spans="1:4">
      <c r="A27" s="443" t="s">
        <v>1365</v>
      </c>
      <c r="B27" s="493"/>
      <c r="C27" s="494"/>
      <c r="D27" s="414" t="str">
        <f t="shared" si="0"/>
        <v> </v>
      </c>
    </row>
    <row r="28" ht="35" customHeight="1" spans="1:4">
      <c r="A28" s="443" t="s">
        <v>1366</v>
      </c>
      <c r="B28" s="493"/>
      <c r="C28" s="494"/>
      <c r="D28" s="414" t="str">
        <f t="shared" si="0"/>
        <v> </v>
      </c>
    </row>
    <row r="29" ht="35" customHeight="1" spans="1:4">
      <c r="A29" s="443" t="s">
        <v>1367</v>
      </c>
      <c r="B29" s="493"/>
      <c r="C29" s="494"/>
      <c r="D29" s="414" t="str">
        <f t="shared" si="0"/>
        <v> </v>
      </c>
    </row>
    <row r="30" s="501" customFormat="1" ht="35" customHeight="1" spans="1:4">
      <c r="A30" s="443" t="s">
        <v>1368</v>
      </c>
      <c r="B30" s="502"/>
      <c r="C30" s="502"/>
      <c r="D30" s="414" t="str">
        <f t="shared" si="0"/>
        <v> </v>
      </c>
    </row>
    <row r="31" ht="35" customHeight="1" spans="1:4">
      <c r="A31" s="443" t="s">
        <v>1369</v>
      </c>
      <c r="B31" s="503"/>
      <c r="C31" s="503"/>
      <c r="D31" s="414" t="str">
        <f t="shared" si="0"/>
        <v> </v>
      </c>
    </row>
    <row r="32" ht="35" customHeight="1" spans="1:4">
      <c r="A32" s="443"/>
      <c r="B32" s="503"/>
      <c r="C32" s="503"/>
      <c r="D32" s="414"/>
    </row>
    <row r="33" ht="35" customHeight="1" spans="1:4">
      <c r="A33" s="458" t="s">
        <v>1370</v>
      </c>
      <c r="B33" s="438">
        <f>SUM(B9,B16,B19,B30,B31,B4,B5,B6,B7,B8,B23)</f>
        <v>219522</v>
      </c>
      <c r="C33" s="438">
        <f>SUM(C9,C16,C19,C30,C31,C4,C5,C6,C7,C8,C23)</f>
        <v>163800</v>
      </c>
      <c r="D33" s="414">
        <f t="shared" ref="D33:D42" si="1">IFERROR((C33-B33)/B33*100," ")</f>
        <v>-25.3833328777981</v>
      </c>
    </row>
    <row r="34" ht="35" customHeight="1" spans="1:4">
      <c r="A34" s="435" t="s">
        <v>230</v>
      </c>
      <c r="B34" s="504">
        <f>SUM(B35,B38,B39,B40)</f>
        <v>201821</v>
      </c>
      <c r="C34" s="504">
        <f>SUM(C35,C38,C39,C40)</f>
        <v>1416</v>
      </c>
      <c r="D34" s="414">
        <f t="shared" si="1"/>
        <v>-99.2983881756606</v>
      </c>
    </row>
    <row r="35" ht="35" customHeight="1" spans="1:4">
      <c r="A35" s="443" t="s">
        <v>1371</v>
      </c>
      <c r="B35" s="416">
        <f>SUM(B36:B37)</f>
        <v>5575</v>
      </c>
      <c r="C35" s="416">
        <f>SUM(C36:C37)</f>
        <v>0</v>
      </c>
      <c r="D35" s="414">
        <f t="shared" si="1"/>
        <v>-100</v>
      </c>
    </row>
    <row r="36" ht="35" customHeight="1" spans="1:4">
      <c r="A36" s="443" t="s">
        <v>1372</v>
      </c>
      <c r="B36" s="503">
        <v>5575</v>
      </c>
      <c r="C36" s="503"/>
      <c r="D36" s="414">
        <f t="shared" si="1"/>
        <v>-100</v>
      </c>
    </row>
    <row r="37" ht="35" customHeight="1" spans="1:4">
      <c r="A37" s="443" t="s">
        <v>1373</v>
      </c>
      <c r="B37" s="503"/>
      <c r="C37" s="503"/>
      <c r="D37" s="414" t="str">
        <f t="shared" si="1"/>
        <v> </v>
      </c>
    </row>
    <row r="38" ht="35" customHeight="1" spans="1:4">
      <c r="A38" s="443" t="s">
        <v>1374</v>
      </c>
      <c r="B38" s="416">
        <v>20672</v>
      </c>
      <c r="C38" s="416">
        <v>1416</v>
      </c>
      <c r="D38" s="414">
        <f t="shared" si="1"/>
        <v>-93.1501547987616</v>
      </c>
    </row>
    <row r="39" ht="35" customHeight="1" spans="1:4">
      <c r="A39" s="443" t="s">
        <v>1375</v>
      </c>
      <c r="B39" s="503">
        <v>3748</v>
      </c>
      <c r="C39" s="503"/>
      <c r="D39" s="414">
        <f t="shared" si="1"/>
        <v>-100</v>
      </c>
    </row>
    <row r="40" ht="35" customHeight="1" spans="1:4">
      <c r="A40" s="443" t="s">
        <v>1376</v>
      </c>
      <c r="B40" s="503">
        <v>171826</v>
      </c>
      <c r="C40" s="503"/>
      <c r="D40" s="414">
        <f t="shared" si="1"/>
        <v>-100</v>
      </c>
    </row>
    <row r="41" ht="35" customHeight="1" spans="1:4">
      <c r="A41" s="443"/>
      <c r="B41" s="503"/>
      <c r="C41" s="503"/>
      <c r="D41" s="414" t="str">
        <f t="shared" si="1"/>
        <v> </v>
      </c>
    </row>
    <row r="42" ht="35" customHeight="1" spans="1:4">
      <c r="A42" s="458" t="s">
        <v>243</v>
      </c>
      <c r="B42" s="504">
        <f>SUM(B33,B34)</f>
        <v>421343</v>
      </c>
      <c r="C42" s="504">
        <f>SUM(C33,C34)</f>
        <v>165216</v>
      </c>
      <c r="D42" s="414">
        <f t="shared" si="1"/>
        <v>-60.7882414090183</v>
      </c>
    </row>
    <row r="44" spans="1:4">
      <c r="B44" s="505"/>
      <c r="C44" s="505"/>
    </row>
  </sheetData>
  <mergeCells count="1">
    <mergeCell ref="A1:D1"/>
  </mergeCells>
  <conditionalFormatting sqref="A23">
    <cfRule type="expression" dxfId="1" priority="6" stopIfTrue="1">
      <formula>"len($A:$A)=3"</formula>
    </cfRule>
  </conditionalFormatting>
  <conditionalFormatting sqref="A25">
    <cfRule type="expression" dxfId="1" priority="2" stopIfTrue="1">
      <formula>"len($A:$A)=3"</formula>
    </cfRule>
  </conditionalFormatting>
  <conditionalFormatting sqref="A27">
    <cfRule type="expression" dxfId="1" priority="1" stopIfTrue="1">
      <formula>"len($A:$A)=3"</formula>
    </cfRule>
  </conditionalFormatting>
  <conditionalFormatting sqref="B23:B28 C24:C27">
    <cfRule type="expression" dxfId="1" priority="5" stopIfTrue="1">
      <formula>"len($A:$A)=3"</formula>
    </cfRule>
  </conditionalFormatting>
  <conditionalFormatting sqref="C23 C26:C28">
    <cfRule type="expression" dxfId="1" priority="4" stopIfTrue="1">
      <formula>"len($A:$A)=3"</formula>
    </cfRule>
  </conditionalFormatting>
  <conditionalFormatting sqref="A24 A26">
    <cfRule type="expression" dxfId="1" priority="3" stopIfTrue="1">
      <formula>"len($A:$A)=3"</formula>
    </cfRule>
  </conditionalFormatting>
  <dataValidations count="1">
    <dataValidation type="decimal" operator="between" allowBlank="1" showInputMessage="1" showErrorMessage="1" sqref="B10:B15">
      <formula1>-99999999999999</formula1>
      <formula2>99999999999999</formula2>
    </dataValidation>
  </dataValidations>
  <printOptions horizontalCentered="1"/>
  <pageMargins left="0.471527777777778" right="0.393055555555556" top="0.747916666666667" bottom="0.747916666666667" header="0.313888888888889" footer="0.313888888888889"/>
  <pageSetup paperSize="9" scale="63" orientation="portrait"/>
  <headerFooter alignWithMargins="0">
    <oddFooter>&amp;C&amp;16- &amp;P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showGridLines="0" showZeros="0" workbookViewId="0">
      <pane ySplit="3" topLeftCell="A28" activePane="bottomLeft" state="frozen"/>
      <selection/>
      <selection pane="bottomLeft" activeCell="K32" sqref="K32"/>
    </sheetView>
  </sheetViews>
  <sheetFormatPr defaultColWidth="9" defaultRowHeight="14.25"/>
  <cols>
    <col min="1" max="1" width="50.75" style="483" customWidth="1"/>
    <col min="2" max="3" width="20.6333333333333" style="483" customWidth="1"/>
    <col min="4" max="4" width="20.6333333333333" style="484" customWidth="1"/>
    <col min="5" max="5" width="3.75" style="485" hidden="1" customWidth="1"/>
    <col min="6" max="6" width="9" style="483" hidden="1" customWidth="1"/>
    <col min="7" max="16384" width="9" style="483"/>
  </cols>
  <sheetData>
    <row r="1" s="479" customFormat="1" ht="45" customHeight="1" spans="1:6">
      <c r="A1" s="401" t="str">
        <f>目录!A13</f>
        <v>2-2 2026年嵩明县政府性基金预算支出情况表</v>
      </c>
      <c r="B1" s="401"/>
      <c r="C1" s="401"/>
      <c r="D1" s="402"/>
    </row>
    <row r="2" s="480" customFormat="1" ht="20.1" customHeight="1" spans="1:6">
      <c r="A2" s="486"/>
      <c r="B2" s="486"/>
      <c r="C2" s="486"/>
      <c r="D2" s="487" t="s">
        <v>161</v>
      </c>
      <c r="E2" s="488"/>
    </row>
    <row r="3" s="481" customFormat="1" ht="45" customHeight="1" spans="1:6">
      <c r="A3" s="489" t="str">
        <f>表头!A2</f>
        <v>项目</v>
      </c>
      <c r="B3" s="489" t="str">
        <f>表头!B2</f>
        <v>2025年执行数</v>
      </c>
      <c r="C3" s="489" t="str">
        <f>表头!C2</f>
        <v>2026年预算数</v>
      </c>
      <c r="D3" s="465" t="str">
        <f>表头!D2</f>
        <v>预算数比上年执行数增长%</v>
      </c>
      <c r="E3" s="490" t="s">
        <v>92</v>
      </c>
      <c r="F3" s="481" t="s">
        <v>244</v>
      </c>
    </row>
    <row r="4" s="482" customFormat="1" ht="35" customHeight="1" spans="1:6">
      <c r="A4" s="466" t="s">
        <v>1377</v>
      </c>
      <c r="B4" s="413"/>
      <c r="C4" s="413"/>
      <c r="D4" s="414" t="str">
        <f>IFERROR((C4-B4)/B4*100," ")</f>
        <v> </v>
      </c>
      <c r="E4" s="491" t="e">
        <f>IF(LEN(#REF!)=3,"是",IF(A4&lt;&gt;"",IF(SUM(B4:C4)&lt;&gt;0,"是","否"),"是"))</f>
        <v>#REF!</v>
      </c>
      <c r="F4" s="482" t="e">
        <f>IF(LEN(#REF!)=3,"类",IF(LEN(#REF!)=5,"款","项"))</f>
        <v>#REF!</v>
      </c>
    </row>
    <row r="5" s="482" customFormat="1" ht="35" customHeight="1" spans="1:6">
      <c r="A5" s="466" t="s">
        <v>1378</v>
      </c>
      <c r="B5" s="413"/>
      <c r="C5" s="413"/>
      <c r="D5" s="414" t="str">
        <f t="shared" ref="D5:D33" si="0">IFERROR((C5-B5)/B5*100," ")</f>
        <v> </v>
      </c>
      <c r="E5" s="491" t="e">
        <f>IF(LEN(#REF!)=3,"是",IF(A5&lt;&gt;"",IF(SUM(B5:C5)&lt;&gt;0,"是","否"),"是"))</f>
        <v>#REF!</v>
      </c>
      <c r="F5" s="482" t="e">
        <f>IF(LEN(#REF!)=3,"类",IF(LEN(#REF!)=5,"款","项"))</f>
        <v>#REF!</v>
      </c>
    </row>
    <row r="6" s="482" customFormat="1" ht="35" customHeight="1" spans="1:6">
      <c r="A6" s="466" t="s">
        <v>1379</v>
      </c>
      <c r="B6" s="413"/>
      <c r="C6" s="413">
        <v>16</v>
      </c>
      <c r="D6" s="414" t="str">
        <f t="shared" si="0"/>
        <v> </v>
      </c>
      <c r="E6" s="491" t="e">
        <f>IF(LEN(#REF!)=3,"是",IF(A6&lt;&gt;"",IF(SUM(B6:C6)&lt;&gt;0,"是","否"),"是"))</f>
        <v>#REF!</v>
      </c>
      <c r="F6" s="482" t="e">
        <f>IF(LEN(#REF!)=3,"类",IF(LEN(#REF!)=5,"款","项"))</f>
        <v>#REF!</v>
      </c>
    </row>
    <row r="7" s="482" customFormat="1" ht="35" customHeight="1" spans="1:6">
      <c r="A7" s="466" t="s">
        <v>1380</v>
      </c>
      <c r="B7" s="413"/>
      <c r="C7" s="413"/>
      <c r="D7" s="414" t="str">
        <f t="shared" si="0"/>
        <v> </v>
      </c>
      <c r="E7" s="491" t="e">
        <f>IF(LEN(#REF!)=3,"是",IF(A7&lt;&gt;"",IF(SUM(B7:C7)&lt;&gt;0,"是","否"),"是"))</f>
        <v>#REF!</v>
      </c>
      <c r="F7" s="482" t="e">
        <f>IF(LEN(#REF!)=3,"类",IF(LEN(#REF!)=5,"款","项"))</f>
        <v>#REF!</v>
      </c>
    </row>
    <row r="8" s="482" customFormat="1" ht="35" customHeight="1" spans="1:6">
      <c r="A8" s="466" t="s">
        <v>1381</v>
      </c>
      <c r="B8" s="413"/>
      <c r="C8" s="413"/>
      <c r="D8" s="414" t="str">
        <f t="shared" si="0"/>
        <v> </v>
      </c>
      <c r="E8" s="491" t="e">
        <f>IF(LEN(#REF!)=3,"是",IF(A8&lt;&gt;"",IF(SUM(B8:C8)&lt;&gt;0,"是","否"),"是"))</f>
        <v>#REF!</v>
      </c>
      <c r="F8" s="482" t="e">
        <f>IF(LEN(#REF!)=3,"类",IF(LEN(#REF!)=5,"款","项"))</f>
        <v>#REF!</v>
      </c>
    </row>
    <row r="9" s="482" customFormat="1" ht="35" customHeight="1" spans="1:6">
      <c r="A9" s="466" t="s">
        <v>1382</v>
      </c>
      <c r="B9" s="413"/>
      <c r="C9" s="413"/>
      <c r="D9" s="414" t="str">
        <f t="shared" si="0"/>
        <v> </v>
      </c>
      <c r="E9" s="491" t="e">
        <f>IF(LEN(#REF!)=3,"是",IF(A9&lt;&gt;"",IF(SUM(B9:C9)&lt;&gt;0,"是","否"),"是"))</f>
        <v>#REF!</v>
      </c>
      <c r="F9" s="482" t="e">
        <f>IF(LEN(#REF!)=3,"类",IF(LEN(#REF!)=5,"款","项"))</f>
        <v>#REF!</v>
      </c>
    </row>
    <row r="10" s="482" customFormat="1" ht="35" customHeight="1" spans="1:6">
      <c r="A10" s="466" t="s">
        <v>1383</v>
      </c>
      <c r="B10" s="413">
        <v>214285</v>
      </c>
      <c r="C10" s="413">
        <v>71408</v>
      </c>
      <c r="D10" s="414">
        <f t="shared" si="0"/>
        <v>-66.6761555871853</v>
      </c>
      <c r="E10" s="491" t="e">
        <f>IF(LEN(#REF!)=3,"是",IF(A10&lt;&gt;"",IF(SUM(B10:C10)&lt;&gt;0,"是","否"),"是"))</f>
        <v>#REF!</v>
      </c>
      <c r="F10" s="482" t="e">
        <f>IF(LEN(#REF!)=3,"类",IF(LEN(#REF!)=5,"款","项"))</f>
        <v>#REF!</v>
      </c>
    </row>
    <row r="11" s="482" customFormat="1" ht="35" customHeight="1" spans="1:6">
      <c r="A11" s="466" t="s">
        <v>1384</v>
      </c>
      <c r="B11" s="413">
        <v>575</v>
      </c>
      <c r="C11" s="413">
        <v>1863</v>
      </c>
      <c r="D11" s="414">
        <f t="shared" si="0"/>
        <v>224</v>
      </c>
      <c r="E11" s="491" t="e">
        <f>IF(LEN(#REF!)=3,"是",IF(A11&lt;&gt;"",IF(SUM(B11:C11)&lt;&gt;0,"是","否"),"是"))</f>
        <v>#REF!</v>
      </c>
      <c r="F11" s="482" t="e">
        <f>IF(LEN(#REF!)=3,"类",IF(LEN(#REF!)=5,"款","项"))</f>
        <v>#REF!</v>
      </c>
    </row>
    <row r="12" s="482" customFormat="1" ht="35" customHeight="1" spans="1:6">
      <c r="A12" s="466" t="s">
        <v>1385</v>
      </c>
      <c r="B12" s="413"/>
      <c r="C12" s="413"/>
      <c r="D12" s="414" t="str">
        <f t="shared" si="0"/>
        <v> </v>
      </c>
      <c r="E12" s="491" t="e">
        <f>IF(LEN(#REF!)=3,"是",IF(A12&lt;&gt;"",IF(SUM(B12:C12)&lt;&gt;0,"是","否"),"是"))</f>
        <v>#REF!</v>
      </c>
      <c r="F12" s="482" t="e">
        <f>IF(LEN(#REF!)=3,"类",IF(LEN(#REF!)=5,"款","项"))</f>
        <v>#REF!</v>
      </c>
    </row>
    <row r="13" s="482" customFormat="1" ht="35" customHeight="1" spans="1:6">
      <c r="A13" s="466" t="s">
        <v>1386</v>
      </c>
      <c r="B13" s="413"/>
      <c r="C13" s="413"/>
      <c r="D13" s="414" t="str">
        <f t="shared" si="0"/>
        <v> </v>
      </c>
      <c r="E13" s="491" t="e">
        <f>IF(LEN(#REF!)=3,"是",IF(A13&lt;&gt;"",IF(SUM(B13:C13)&lt;&gt;0,"是","否"),"是"))</f>
        <v>#REF!</v>
      </c>
      <c r="F13" s="482" t="e">
        <f>IF(LEN(#REF!)=3,"类",IF(LEN(#REF!)=5,"款","项"))</f>
        <v>#REF!</v>
      </c>
    </row>
    <row r="14" s="482" customFormat="1" ht="35" customHeight="1" spans="1:6">
      <c r="A14" s="469" t="s">
        <v>1387</v>
      </c>
      <c r="B14" s="413"/>
      <c r="C14" s="413"/>
      <c r="D14" s="414" t="str">
        <f t="shared" si="0"/>
        <v> </v>
      </c>
      <c r="E14" s="491" t="e">
        <f>IF(LEN(#REF!)=3,"是",IF(A14&lt;&gt;"",IF(SUM(B14:C14)&lt;&gt;0,"是","否"),"是"))</f>
        <v>#REF!</v>
      </c>
      <c r="F14" s="482" t="e">
        <f>IF(LEN(#REF!)=3,"类",IF(LEN(#REF!)=5,"款","项"))</f>
        <v>#REF!</v>
      </c>
    </row>
    <row r="15" s="482" customFormat="1" ht="35" customHeight="1" spans="1:6">
      <c r="A15" s="469" t="s">
        <v>1388</v>
      </c>
      <c r="B15" s="413"/>
      <c r="C15" s="413"/>
      <c r="D15" s="414" t="str">
        <f t="shared" si="0"/>
        <v> </v>
      </c>
      <c r="E15" s="491"/>
    </row>
    <row r="16" ht="35" customHeight="1" spans="1:6">
      <c r="A16" s="469" t="s">
        <v>1389</v>
      </c>
      <c r="B16" s="492"/>
      <c r="C16" s="492"/>
      <c r="D16" s="414" t="str">
        <f t="shared" si="0"/>
        <v> </v>
      </c>
      <c r="E16" s="491" t="e">
        <f>IF(LEN(#REF!)=3,"是",IF(A16&lt;&gt;"",IF(SUM(B16:C16)&lt;&gt;0,"是","否"),"是"))</f>
        <v>#REF!</v>
      </c>
    </row>
    <row r="17" ht="35" customHeight="1" spans="1:9">
      <c r="A17" s="469" t="s">
        <v>1390</v>
      </c>
      <c r="B17" s="413"/>
      <c r="C17" s="420"/>
      <c r="D17" s="414" t="str">
        <f t="shared" si="0"/>
        <v> </v>
      </c>
      <c r="E17" s="491" t="s">
        <v>1391</v>
      </c>
    </row>
    <row r="18" ht="35" customHeight="1" spans="1:9">
      <c r="A18" s="466" t="s">
        <v>1392</v>
      </c>
      <c r="B18" s="493"/>
      <c r="C18" s="493"/>
      <c r="D18" s="414" t="str">
        <f t="shared" si="0"/>
        <v> </v>
      </c>
      <c r="E18" s="491" t="e">
        <f>IF(LEN(#REF!)=3,"是",IF(A18&lt;&gt;"",IF(SUM(B18:C18)&lt;&gt;0,"是","否"),"是"))</f>
        <v>#REF!</v>
      </c>
    </row>
    <row r="19" ht="35" customHeight="1" spans="1:9">
      <c r="A19" s="466" t="s">
        <v>1393</v>
      </c>
      <c r="B19" s="493">
        <v>56449</v>
      </c>
      <c r="C19" s="494">
        <v>1212</v>
      </c>
      <c r="D19" s="414">
        <f t="shared" si="0"/>
        <v>-97.8529291927226</v>
      </c>
      <c r="E19" s="491" t="e">
        <f>IF(LEN(#REF!)=3,"是",IF(A19&lt;&gt;"",IF(SUM(B19:C19)&lt;&gt;0,"是","否"),"是"))</f>
        <v>#REF!</v>
      </c>
    </row>
    <row r="20" ht="35" customHeight="1" spans="1:9">
      <c r="A20" s="466" t="s">
        <v>1394</v>
      </c>
      <c r="B20" s="493">
        <v>10519</v>
      </c>
      <c r="C20" s="493">
        <v>13575</v>
      </c>
      <c r="D20" s="414">
        <f t="shared" si="0"/>
        <v>29.0521912729347</v>
      </c>
      <c r="E20" s="491" t="s">
        <v>1391</v>
      </c>
    </row>
    <row r="21" ht="35" customHeight="1" spans="1:9">
      <c r="A21" s="469" t="s">
        <v>1395</v>
      </c>
      <c r="B21" s="495">
        <v>178</v>
      </c>
      <c r="C21" s="496">
        <v>126</v>
      </c>
      <c r="D21" s="414">
        <f t="shared" si="0"/>
        <v>-29.2134831460674</v>
      </c>
    </row>
    <row r="22" ht="35" customHeight="1" spans="1:9">
      <c r="A22" s="469" t="s">
        <v>1396</v>
      </c>
      <c r="B22" s="496"/>
      <c r="C22" s="496"/>
      <c r="D22" s="414" t="str">
        <f t="shared" si="0"/>
        <v> </v>
      </c>
    </row>
    <row r="23" ht="35" customHeight="1" spans="1:9">
      <c r="A23" s="473"/>
      <c r="B23" s="495"/>
      <c r="C23" s="496"/>
      <c r="D23" s="414" t="str">
        <f t="shared" si="0"/>
        <v> </v>
      </c>
    </row>
    <row r="24" ht="35" customHeight="1" spans="1:9">
      <c r="A24" s="475" t="s">
        <v>1397</v>
      </c>
      <c r="B24" s="497">
        <f>SUM(B4:B23)</f>
        <v>282006</v>
      </c>
      <c r="C24" s="497">
        <f>SUM(C4:C23)</f>
        <v>88200</v>
      </c>
      <c r="D24" s="414">
        <f t="shared" si="0"/>
        <v>-68.7240697006447</v>
      </c>
    </row>
    <row r="25" ht="35" customHeight="1" spans="1:9">
      <c r="A25" s="435" t="s">
        <v>1398</v>
      </c>
      <c r="B25" s="498">
        <v>127946</v>
      </c>
      <c r="C25" s="497">
        <v>600</v>
      </c>
      <c r="D25" s="414">
        <f t="shared" si="0"/>
        <v>-99.5310521626311</v>
      </c>
    </row>
    <row r="26" ht="35" customHeight="1" spans="1:9">
      <c r="A26" s="435" t="s">
        <v>189</v>
      </c>
      <c r="B26" s="497">
        <f>SUM(B27,B30,B31,B32)</f>
        <v>11391</v>
      </c>
      <c r="C26" s="497">
        <f>SUM(C27,C30,C31,C32)</f>
        <v>76416</v>
      </c>
      <c r="D26" s="414">
        <f t="shared" si="0"/>
        <v>570.845404266526</v>
      </c>
    </row>
    <row r="27" ht="35" customHeight="1" spans="1:9">
      <c r="A27" s="436" t="s">
        <v>1399</v>
      </c>
      <c r="B27" s="496">
        <f>SUM(B28:B29)</f>
        <v>9975</v>
      </c>
      <c r="C27" s="496">
        <f>SUM(C28:C29)</f>
        <v>8016</v>
      </c>
      <c r="D27" s="414">
        <f t="shared" si="0"/>
        <v>-19.6390977443609</v>
      </c>
    </row>
    <row r="28" ht="35" customHeight="1" spans="1:9">
      <c r="A28" s="436" t="s">
        <v>1400</v>
      </c>
      <c r="B28" s="496"/>
      <c r="C28" s="496"/>
      <c r="D28" s="414" t="str">
        <f t="shared" si="0"/>
        <v> </v>
      </c>
    </row>
    <row r="29" ht="35" customHeight="1" spans="1:9">
      <c r="A29" s="436" t="s">
        <v>1401</v>
      </c>
      <c r="B29" s="496">
        <v>9975</v>
      </c>
      <c r="C29" s="496">
        <v>8016</v>
      </c>
      <c r="D29" s="414">
        <f t="shared" si="0"/>
        <v>-19.6390977443609</v>
      </c>
    </row>
    <row r="30" ht="35" customHeight="1" spans="1:9">
      <c r="A30" s="436" t="s">
        <v>1402</v>
      </c>
      <c r="B30" s="496"/>
      <c r="C30" s="496">
        <v>68400</v>
      </c>
      <c r="D30" s="414" t="str">
        <f t="shared" si="0"/>
        <v> </v>
      </c>
    </row>
    <row r="31" ht="35" customHeight="1" spans="1:9">
      <c r="A31" s="436" t="s">
        <v>1403</v>
      </c>
      <c r="B31" s="496">
        <v>1416</v>
      </c>
      <c r="C31" s="496"/>
      <c r="D31" s="414">
        <f t="shared" si="0"/>
        <v>-100</v>
      </c>
    </row>
    <row r="32" ht="35" customHeight="1" spans="1:9">
      <c r="A32" s="436" t="s">
        <v>1404</v>
      </c>
      <c r="B32" s="496"/>
      <c r="C32" s="496"/>
      <c r="D32" s="414" t="str">
        <f t="shared" si="0"/>
        <v> </v>
      </c>
      <c r="I32" s="499"/>
    </row>
    <row r="33" ht="35" customHeight="1" spans="1:4">
      <c r="A33" s="436"/>
      <c r="B33" s="496"/>
      <c r="C33" s="496"/>
      <c r="D33" s="414"/>
    </row>
    <row r="34" ht="35" customHeight="1" spans="1:4">
      <c r="A34" s="437" t="s">
        <v>202</v>
      </c>
      <c r="B34" s="500">
        <f>SUM(B24,B25,B26)</f>
        <v>421343</v>
      </c>
      <c r="C34" s="500">
        <f>SUM(C24,C25,C26)</f>
        <v>165216</v>
      </c>
      <c r="D34" s="414">
        <f>IFERROR((C34-B34)/B34*100," ")</f>
        <v>-60.7882414090183</v>
      </c>
    </row>
  </sheetData>
  <mergeCells count="1">
    <mergeCell ref="A1:D1"/>
  </mergeCells>
  <conditionalFormatting sqref="A19">
    <cfRule type="expression" dxfId="1" priority="3" stopIfTrue="1">
      <formula>"len($A:$A)=3"</formula>
    </cfRule>
  </conditionalFormatting>
  <conditionalFormatting sqref="B19">
    <cfRule type="expression" dxfId="1" priority="2" stopIfTrue="1">
      <formula>"len($A:$A)=3"</formula>
    </cfRule>
  </conditionalFormatting>
  <conditionalFormatting sqref="C19">
    <cfRule type="expression" dxfId="1" priority="1"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2"/>
  <sheetViews>
    <sheetView topLeftCell="A35" workbookViewId="0">
      <selection activeCell="H41" sqref="H41"/>
    </sheetView>
  </sheetViews>
  <sheetFormatPr defaultColWidth="9" defaultRowHeight="13.5" outlineLevelCol="3"/>
  <cols>
    <col min="1" max="1" width="58" style="245" customWidth="1"/>
    <col min="2" max="2" width="22.4416666666667" style="245" customWidth="1"/>
    <col min="3" max="3" width="24.4416666666667" style="245" customWidth="1"/>
    <col min="4" max="4" width="19.625" style="439" customWidth="1"/>
    <col min="5" max="16384" width="9" style="245"/>
  </cols>
  <sheetData>
    <row r="1" ht="27" spans="1:4">
      <c r="A1" s="401" t="str">
        <f>目录!A14</f>
        <v>2-3 2026年嵩明县县级政府性基金预算收入情况表</v>
      </c>
      <c r="B1" s="401"/>
      <c r="C1" s="401"/>
      <c r="D1" s="402"/>
    </row>
    <row r="2" ht="18.75" spans="1:4">
      <c r="A2" s="440"/>
      <c r="B2" s="440"/>
      <c r="C2" s="441" t="s">
        <v>161</v>
      </c>
    </row>
    <row r="3" ht="37.5" spans="1:4">
      <c r="A3" s="442" t="s">
        <v>45</v>
      </c>
      <c r="B3" s="385" t="str">
        <f>表头!B2</f>
        <v>2025年执行数</v>
      </c>
      <c r="C3" s="385" t="str">
        <f>表头!C2</f>
        <v>2026年预算数</v>
      </c>
      <c r="D3" s="409" t="str">
        <f>表头!D2</f>
        <v>预算数比上年执行数增长%</v>
      </c>
    </row>
    <row r="4" s="293" customFormat="1" ht="35" customHeight="1" spans="1:4">
      <c r="A4" s="443" t="s">
        <v>1342</v>
      </c>
      <c r="B4" s="302"/>
      <c r="C4" s="447"/>
      <c r="D4" s="414" t="str">
        <f>IFERROR((C4-B4)/B4*100," ")</f>
        <v> </v>
      </c>
    </row>
    <row r="5" s="293" customFormat="1" ht="35" customHeight="1" spans="1:4">
      <c r="A5" s="443" t="s">
        <v>1343</v>
      </c>
      <c r="B5" s="302"/>
      <c r="C5" s="447"/>
      <c r="D5" s="414" t="str">
        <f t="shared" ref="D5:D42" si="0">IFERROR((C5-B5)/B5*100," ")</f>
        <v> </v>
      </c>
    </row>
    <row r="6" s="293" customFormat="1" ht="35" customHeight="1" spans="1:4">
      <c r="A6" s="443" t="s">
        <v>1344</v>
      </c>
      <c r="B6" s="302"/>
      <c r="C6" s="447"/>
      <c r="D6" s="414" t="str">
        <f t="shared" si="0"/>
        <v> </v>
      </c>
    </row>
    <row r="7" s="293" customFormat="1" ht="35" customHeight="1" spans="1:4">
      <c r="A7" s="443" t="s">
        <v>1345</v>
      </c>
      <c r="B7" s="302"/>
      <c r="C7" s="224"/>
      <c r="D7" s="414" t="str">
        <f t="shared" si="0"/>
        <v> </v>
      </c>
    </row>
    <row r="8" s="293" customFormat="1" ht="35" customHeight="1" spans="1:4">
      <c r="A8" s="443" t="s">
        <v>1346</v>
      </c>
      <c r="B8" s="302"/>
      <c r="C8" s="224"/>
      <c r="D8" s="414" t="str">
        <f t="shared" si="0"/>
        <v> </v>
      </c>
    </row>
    <row r="9" s="293" customFormat="1" ht="35" customHeight="1" spans="1:4">
      <c r="A9" s="443" t="s">
        <v>1347</v>
      </c>
      <c r="B9" s="413">
        <f>SUM(B10:B14)</f>
        <v>215958</v>
      </c>
      <c r="C9" s="413">
        <f>SUM(C10:C14)</f>
        <v>160000</v>
      </c>
      <c r="D9" s="414">
        <f t="shared" si="0"/>
        <v>-25.91151983256</v>
      </c>
    </row>
    <row r="10" s="293" customFormat="1" ht="35" customHeight="1" spans="1:4">
      <c r="A10" s="443" t="s">
        <v>1348</v>
      </c>
      <c r="B10" s="413">
        <v>207977</v>
      </c>
      <c r="C10" s="413">
        <v>160000</v>
      </c>
      <c r="D10" s="414">
        <f t="shared" si="0"/>
        <v>-23.0684162191012</v>
      </c>
    </row>
    <row r="11" s="293" customFormat="1" ht="35" customHeight="1" spans="1:4">
      <c r="A11" s="443" t="s">
        <v>1349</v>
      </c>
      <c r="B11" s="413">
        <v>28</v>
      </c>
      <c r="C11" s="413"/>
      <c r="D11" s="414">
        <f t="shared" si="0"/>
        <v>-100</v>
      </c>
    </row>
    <row r="12" s="293" customFormat="1" ht="35" customHeight="1" spans="1:4">
      <c r="A12" s="443" t="s">
        <v>1350</v>
      </c>
      <c r="B12" s="413">
        <v>7784</v>
      </c>
      <c r="C12" s="413"/>
      <c r="D12" s="414">
        <f t="shared" si="0"/>
        <v>-100</v>
      </c>
    </row>
    <row r="13" s="293" customFormat="1" ht="35" customHeight="1" spans="1:4">
      <c r="A13" s="443" t="s">
        <v>1351</v>
      </c>
      <c r="B13" s="413">
        <v>-1164</v>
      </c>
      <c r="C13" s="413"/>
      <c r="D13" s="414">
        <f t="shared" si="0"/>
        <v>-100</v>
      </c>
    </row>
    <row r="14" s="293" customFormat="1" ht="35" customHeight="1" spans="1:4">
      <c r="A14" s="443" t="s">
        <v>1352</v>
      </c>
      <c r="B14" s="413">
        <v>1333</v>
      </c>
      <c r="C14" s="413"/>
      <c r="D14" s="414">
        <f t="shared" si="0"/>
        <v>-100</v>
      </c>
    </row>
    <row r="15" s="293" customFormat="1" ht="35" customHeight="1" spans="1:4">
      <c r="A15" s="443" t="s">
        <v>1353</v>
      </c>
      <c r="B15" s="302"/>
      <c r="C15" s="447"/>
      <c r="D15" s="414" t="str">
        <f t="shared" si="0"/>
        <v> </v>
      </c>
    </row>
    <row r="16" s="293" customFormat="1" ht="35" customHeight="1" spans="1:4">
      <c r="A16" s="443" t="s">
        <v>1354</v>
      </c>
      <c r="B16" s="413">
        <f>SUM(B17:B18)</f>
        <v>247</v>
      </c>
      <c r="C16" s="413">
        <f>SUM(C17:C18)</f>
        <v>300</v>
      </c>
      <c r="D16" s="414">
        <f t="shared" si="0"/>
        <v>21.4574898785425</v>
      </c>
    </row>
    <row r="17" s="293" customFormat="1" ht="35" customHeight="1" spans="1:4">
      <c r="A17" s="443" t="s">
        <v>1355</v>
      </c>
      <c r="B17" s="413">
        <v>205</v>
      </c>
      <c r="C17" s="413">
        <v>250</v>
      </c>
      <c r="D17" s="414">
        <f t="shared" si="0"/>
        <v>21.9512195121951</v>
      </c>
    </row>
    <row r="18" s="293" customFormat="1" ht="35" customHeight="1" spans="1:4">
      <c r="A18" s="443" t="s">
        <v>1356</v>
      </c>
      <c r="B18" s="413">
        <v>42</v>
      </c>
      <c r="C18" s="413">
        <v>50</v>
      </c>
      <c r="D18" s="414">
        <f t="shared" si="0"/>
        <v>19.047619047619</v>
      </c>
    </row>
    <row r="19" s="293" customFormat="1" ht="35" customHeight="1" spans="1:4">
      <c r="A19" s="443" t="s">
        <v>1357</v>
      </c>
      <c r="B19" s="413">
        <v>2750</v>
      </c>
      <c r="C19" s="413">
        <v>2500</v>
      </c>
      <c r="D19" s="414">
        <f t="shared" si="0"/>
        <v>-9.09090909090909</v>
      </c>
    </row>
    <row r="20" s="293" customFormat="1" ht="35" customHeight="1" spans="1:4">
      <c r="A20" s="443" t="s">
        <v>1358</v>
      </c>
      <c r="B20" s="302"/>
      <c r="C20" s="447"/>
      <c r="D20" s="414" t="str">
        <f t="shared" si="0"/>
        <v> </v>
      </c>
    </row>
    <row r="21" s="293" customFormat="1" ht="35" customHeight="1" spans="1:4">
      <c r="A21" s="443" t="s">
        <v>1359</v>
      </c>
      <c r="B21" s="302"/>
      <c r="C21" s="447"/>
      <c r="D21" s="414" t="str">
        <f t="shared" si="0"/>
        <v> </v>
      </c>
    </row>
    <row r="22" s="293" customFormat="1" ht="35" customHeight="1" spans="1:4">
      <c r="A22" s="443" t="s">
        <v>1360</v>
      </c>
      <c r="B22" s="302"/>
      <c r="C22" s="447"/>
      <c r="D22" s="414" t="str">
        <f t="shared" si="0"/>
        <v> </v>
      </c>
    </row>
    <row r="23" s="293" customFormat="1" ht="35" customHeight="1" spans="1:4">
      <c r="A23" s="443" t="s">
        <v>1361</v>
      </c>
      <c r="B23" s="302">
        <v>567</v>
      </c>
      <c r="C23" s="302">
        <v>1000</v>
      </c>
      <c r="D23" s="414">
        <f t="shared" si="0"/>
        <v>76.3668430335097</v>
      </c>
    </row>
    <row r="24" s="293" customFormat="1" ht="35" customHeight="1" spans="1:4">
      <c r="A24" s="443" t="s">
        <v>1362</v>
      </c>
      <c r="B24" s="302"/>
      <c r="C24" s="447"/>
      <c r="D24" s="414" t="str">
        <f t="shared" si="0"/>
        <v> </v>
      </c>
    </row>
    <row r="25" s="293" customFormat="1" ht="35" customHeight="1" spans="1:4">
      <c r="A25" s="443" t="s">
        <v>1363</v>
      </c>
      <c r="B25" s="302"/>
      <c r="C25" s="447"/>
      <c r="D25" s="414" t="str">
        <f t="shared" si="0"/>
        <v> </v>
      </c>
    </row>
    <row r="26" s="293" customFormat="1" ht="35" customHeight="1" spans="1:4">
      <c r="A26" s="443" t="s">
        <v>1364</v>
      </c>
      <c r="B26" s="302"/>
      <c r="C26" s="224"/>
      <c r="D26" s="414" t="str">
        <f t="shared" si="0"/>
        <v> </v>
      </c>
    </row>
    <row r="27" s="293" customFormat="1" ht="35" customHeight="1" spans="1:4">
      <c r="A27" s="443" t="s">
        <v>1365</v>
      </c>
      <c r="B27" s="449"/>
      <c r="C27" s="255"/>
      <c r="D27" s="414" t="str">
        <f t="shared" si="0"/>
        <v> </v>
      </c>
    </row>
    <row r="28" s="317" customFormat="1" ht="35" customHeight="1" spans="1:4">
      <c r="A28" s="443" t="s">
        <v>1366</v>
      </c>
      <c r="B28" s="450"/>
      <c r="C28" s="255"/>
      <c r="D28" s="414" t="str">
        <f t="shared" si="0"/>
        <v> </v>
      </c>
    </row>
    <row r="29" s="293" customFormat="1" ht="35" customHeight="1" spans="1:4">
      <c r="A29" s="443" t="s">
        <v>1367</v>
      </c>
      <c r="B29" s="449"/>
      <c r="C29" s="255"/>
      <c r="D29" s="414" t="str">
        <f t="shared" si="0"/>
        <v> </v>
      </c>
    </row>
    <row r="30" s="293" customFormat="1" ht="35" customHeight="1" spans="1:4">
      <c r="A30" s="443" t="s">
        <v>1368</v>
      </c>
      <c r="B30" s="451"/>
      <c r="C30" s="224"/>
      <c r="D30" s="414" t="str">
        <f t="shared" si="0"/>
        <v> </v>
      </c>
    </row>
    <row r="31" s="293" customFormat="1" ht="35" customHeight="1" spans="1:4">
      <c r="A31" s="443" t="s">
        <v>1369</v>
      </c>
      <c r="B31" s="451"/>
      <c r="C31" s="224"/>
      <c r="D31" s="414" t="str">
        <f t="shared" si="0"/>
        <v> </v>
      </c>
    </row>
    <row r="32" s="293" customFormat="1" ht="35" customHeight="1" spans="1:4">
      <c r="A32" s="443"/>
      <c r="B32" s="451"/>
      <c r="C32" s="224"/>
      <c r="D32" s="414" t="str">
        <f t="shared" si="0"/>
        <v> </v>
      </c>
    </row>
    <row r="33" s="293" customFormat="1" ht="35" customHeight="1" spans="1:4">
      <c r="A33" s="452" t="s">
        <v>1405</v>
      </c>
      <c r="B33" s="453">
        <f>SUM(B9,B16,B19,B23)</f>
        <v>219522</v>
      </c>
      <c r="C33" s="453">
        <f>SUM(C9,C16,C19,C23)</f>
        <v>163800</v>
      </c>
      <c r="D33" s="414">
        <f t="shared" si="0"/>
        <v>-25.3833328777981</v>
      </c>
    </row>
    <row r="34" s="293" customFormat="1" ht="35" customHeight="1" spans="1:4">
      <c r="A34" s="435" t="s">
        <v>230</v>
      </c>
      <c r="B34" s="455">
        <f>SUM(B35,B38,B39,B40)</f>
        <v>201821</v>
      </c>
      <c r="C34" s="455">
        <f>SUM(C35,C38,C39,C40)</f>
        <v>1416</v>
      </c>
      <c r="D34" s="414">
        <f t="shared" si="0"/>
        <v>-99.2983881756606</v>
      </c>
    </row>
    <row r="35" s="293" customFormat="1" ht="35" customHeight="1" spans="1:4">
      <c r="A35" s="443" t="s">
        <v>1371</v>
      </c>
      <c r="B35" s="456">
        <f>SUM(B36:B37)</f>
        <v>5575</v>
      </c>
      <c r="C35" s="456">
        <f>SUM(C36:C37)</f>
        <v>0</v>
      </c>
      <c r="D35" s="414">
        <f t="shared" si="0"/>
        <v>-100</v>
      </c>
    </row>
    <row r="36" s="293" customFormat="1" ht="35" customHeight="1" spans="1:4">
      <c r="A36" s="443" t="s">
        <v>1372</v>
      </c>
      <c r="B36" s="456">
        <v>5575</v>
      </c>
      <c r="C36" s="255"/>
      <c r="D36" s="414">
        <f t="shared" si="0"/>
        <v>-100</v>
      </c>
    </row>
    <row r="37" ht="35" customHeight="1" spans="1:4">
      <c r="A37" s="443" t="s">
        <v>1373</v>
      </c>
      <c r="B37" s="457"/>
      <c r="C37" s="457"/>
      <c r="D37" s="414" t="str">
        <f t="shared" si="0"/>
        <v> </v>
      </c>
    </row>
    <row r="38" ht="35" customHeight="1" spans="1:4">
      <c r="A38" s="443" t="s">
        <v>1374</v>
      </c>
      <c r="B38" s="457">
        <v>20672</v>
      </c>
      <c r="C38" s="457">
        <v>1416</v>
      </c>
      <c r="D38" s="414">
        <f t="shared" si="0"/>
        <v>-93.1501547987616</v>
      </c>
    </row>
    <row r="39" ht="35" customHeight="1" spans="1:4">
      <c r="A39" s="443" t="s">
        <v>1375</v>
      </c>
      <c r="B39" s="457">
        <v>3748</v>
      </c>
      <c r="C39" s="457"/>
      <c r="D39" s="414">
        <f t="shared" si="0"/>
        <v>-100</v>
      </c>
    </row>
    <row r="40" ht="35" customHeight="1" spans="1:4">
      <c r="A40" s="443" t="s">
        <v>1376</v>
      </c>
      <c r="B40" s="457">
        <v>171826</v>
      </c>
      <c r="C40" s="457"/>
      <c r="D40" s="414">
        <f t="shared" si="0"/>
        <v>-100</v>
      </c>
    </row>
    <row r="41" ht="35" customHeight="1" spans="1:4">
      <c r="A41" s="443"/>
      <c r="B41" s="457"/>
      <c r="C41" s="457"/>
      <c r="D41" s="414" t="str">
        <f t="shared" si="0"/>
        <v> </v>
      </c>
    </row>
    <row r="42" ht="35" customHeight="1" spans="1:4">
      <c r="A42" s="458" t="s">
        <v>243</v>
      </c>
      <c r="B42" s="455">
        <f>SUM(B33,B34)</f>
        <v>421343</v>
      </c>
      <c r="C42" s="455">
        <f>SUM(C33,C34)</f>
        <v>165216</v>
      </c>
      <c r="D42" s="414">
        <f t="shared" si="0"/>
        <v>-60.7882414090183</v>
      </c>
    </row>
  </sheetData>
  <mergeCells count="1">
    <mergeCell ref="A1:D1"/>
  </mergeCells>
  <conditionalFormatting sqref="A23">
    <cfRule type="expression" dxfId="1" priority="4" stopIfTrue="1">
      <formula>"len($A:$A)=3"</formula>
    </cfRule>
  </conditionalFormatting>
  <conditionalFormatting sqref="A25">
    <cfRule type="expression" dxfId="1" priority="2" stopIfTrue="1">
      <formula>"len($A:$A)=3"</formula>
    </cfRule>
  </conditionalFormatting>
  <conditionalFormatting sqref="A27">
    <cfRule type="expression" dxfId="1" priority="1" stopIfTrue="1">
      <formula>"len($A:$A)=3"</formula>
    </cfRule>
  </conditionalFormatting>
  <conditionalFormatting sqref="A24 A26">
    <cfRule type="expression" dxfId="1" priority="3" stopIfTrue="1">
      <formula>"len($A:$A)=3"</formula>
    </cfRule>
  </conditionalFormatting>
  <conditionalFormatting sqref="B29 B26:B27">
    <cfRule type="expression" dxfId="1" priority="6" stopIfTrue="1">
      <formula>"len($A:$A)=3"</formula>
    </cfRule>
  </conditionalFormatting>
  <dataValidations count="1">
    <dataValidation type="decimal" operator="between" allowBlank="1" showInputMessage="1" showErrorMessage="1" sqref="B10:B14">
      <formula1>-99999999999999</formula1>
      <formula2>99999999999999</formula2>
    </dataValidation>
  </dataValidation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4"/>
  <sheetViews>
    <sheetView topLeftCell="A26" workbookViewId="0">
      <selection activeCell="H32" sqref="H32"/>
    </sheetView>
  </sheetViews>
  <sheetFormatPr defaultColWidth="9" defaultRowHeight="13.5" outlineLevelCol="3"/>
  <cols>
    <col min="1" max="1" width="53.225" style="245" customWidth="1"/>
    <col min="2" max="2" width="20.8916666666667" style="245" customWidth="1"/>
    <col min="3" max="3" width="21.6666666666667" style="459" customWidth="1"/>
    <col min="4" max="4" width="18.625" style="439" customWidth="1"/>
    <col min="5" max="16384" width="9" style="245"/>
  </cols>
  <sheetData>
    <row r="1" ht="27" spans="1:4">
      <c r="A1" s="401" t="str">
        <f>目录!A15</f>
        <v>2-4 2026年嵩明县县级政府性基金预算支出情况表</v>
      </c>
      <c r="B1" s="401"/>
      <c r="C1" s="460"/>
      <c r="D1" s="402"/>
    </row>
    <row r="2" ht="18.75" spans="1:4">
      <c r="A2" s="461"/>
      <c r="B2" s="461"/>
      <c r="C2" s="462" t="s">
        <v>161</v>
      </c>
    </row>
    <row r="3" ht="37.5" spans="1:4">
      <c r="A3" s="463" t="s">
        <v>45</v>
      </c>
      <c r="B3" s="386" t="str">
        <f>表头!B2</f>
        <v>2025年执行数</v>
      </c>
      <c r="C3" s="464" t="str">
        <f>表头!C2</f>
        <v>2026年预算数</v>
      </c>
      <c r="D3" s="465" t="str">
        <f>表头!D2</f>
        <v>预算数比上年执行数增长%</v>
      </c>
    </row>
    <row r="4" s="293" customFormat="1" ht="35" customHeight="1" spans="1:4">
      <c r="A4" s="466" t="s">
        <v>1377</v>
      </c>
      <c r="B4" s="302"/>
      <c r="C4" s="467"/>
      <c r="D4" s="414" t="str">
        <f>IFERROR((C4-B4)/B4*100," ")</f>
        <v> </v>
      </c>
    </row>
    <row r="5" s="293" customFormat="1" ht="35" customHeight="1" spans="1:4">
      <c r="A5" s="466" t="s">
        <v>1378</v>
      </c>
      <c r="B5" s="302"/>
      <c r="C5" s="467"/>
      <c r="D5" s="414" t="str">
        <f t="shared" ref="D5:D34" si="0">IFERROR((C5-B5)/B5*100," ")</f>
        <v> </v>
      </c>
    </row>
    <row r="6" s="293" customFormat="1" ht="35" customHeight="1" spans="1:4">
      <c r="A6" s="466" t="s">
        <v>1379</v>
      </c>
      <c r="B6" s="302"/>
      <c r="C6" s="468">
        <v>16</v>
      </c>
      <c r="D6" s="414" t="str">
        <f t="shared" si="0"/>
        <v> </v>
      </c>
    </row>
    <row r="7" s="293" customFormat="1" ht="35" customHeight="1" spans="1:4">
      <c r="A7" s="466" t="s">
        <v>1380</v>
      </c>
      <c r="B7" s="302"/>
      <c r="C7" s="468"/>
      <c r="D7" s="414" t="str">
        <f t="shared" si="0"/>
        <v> </v>
      </c>
    </row>
    <row r="8" s="293" customFormat="1" ht="35" customHeight="1" spans="1:4">
      <c r="A8" s="466" t="s">
        <v>1381</v>
      </c>
      <c r="B8" s="302"/>
      <c r="C8" s="468"/>
      <c r="D8" s="414" t="str">
        <f t="shared" si="0"/>
        <v> </v>
      </c>
    </row>
    <row r="9" s="293" customFormat="1" ht="35" customHeight="1" spans="1:4">
      <c r="A9" s="466" t="s">
        <v>1382</v>
      </c>
      <c r="B9" s="302"/>
      <c r="C9" s="468"/>
      <c r="D9" s="414" t="str">
        <f t="shared" si="0"/>
        <v> </v>
      </c>
    </row>
    <row r="10" s="293" customFormat="1" ht="35" customHeight="1" spans="1:4">
      <c r="A10" s="466" t="s">
        <v>1383</v>
      </c>
      <c r="B10" s="302">
        <v>214285</v>
      </c>
      <c r="C10" s="468">
        <v>71408</v>
      </c>
      <c r="D10" s="414">
        <f t="shared" si="0"/>
        <v>-66.6761555871853</v>
      </c>
    </row>
    <row r="11" s="293" customFormat="1" ht="35" customHeight="1" spans="1:4">
      <c r="A11" s="466" t="s">
        <v>1384</v>
      </c>
      <c r="B11" s="302">
        <v>575</v>
      </c>
      <c r="C11" s="468">
        <v>1863</v>
      </c>
      <c r="D11" s="414">
        <f t="shared" si="0"/>
        <v>224</v>
      </c>
    </row>
    <row r="12" s="293" customFormat="1" ht="35" customHeight="1" spans="1:4">
      <c r="A12" s="466" t="s">
        <v>1385</v>
      </c>
      <c r="B12" s="302"/>
      <c r="C12" s="468"/>
      <c r="D12" s="414" t="str">
        <f t="shared" si="0"/>
        <v> </v>
      </c>
    </row>
    <row r="13" s="293" customFormat="1" ht="35" customHeight="1" spans="1:4">
      <c r="A13" s="466" t="s">
        <v>1386</v>
      </c>
      <c r="B13" s="302"/>
      <c r="C13" s="468"/>
      <c r="D13" s="414" t="str">
        <f t="shared" si="0"/>
        <v> </v>
      </c>
    </row>
    <row r="14" s="293" customFormat="1" ht="35" customHeight="1" spans="1:4">
      <c r="A14" s="469" t="s">
        <v>1387</v>
      </c>
      <c r="B14" s="302"/>
      <c r="C14" s="467"/>
      <c r="D14" s="414" t="str">
        <f t="shared" si="0"/>
        <v> </v>
      </c>
    </row>
    <row r="15" s="293" customFormat="1" ht="35" customHeight="1" spans="1:4">
      <c r="A15" s="469" t="s">
        <v>1388</v>
      </c>
      <c r="B15" s="470"/>
      <c r="C15" s="467"/>
      <c r="D15" s="414" t="str">
        <f t="shared" si="0"/>
        <v> </v>
      </c>
    </row>
    <row r="16" s="293" customFormat="1" ht="35" customHeight="1" spans="1:4">
      <c r="A16" s="469" t="s">
        <v>1389</v>
      </c>
      <c r="B16" s="471"/>
      <c r="C16" s="472"/>
      <c r="D16" s="414" t="str">
        <f t="shared" si="0"/>
        <v> </v>
      </c>
    </row>
    <row r="17" s="293" customFormat="1" ht="35" customHeight="1" spans="1:4">
      <c r="A17" s="469" t="s">
        <v>1390</v>
      </c>
      <c r="B17" s="471"/>
      <c r="C17" s="472"/>
      <c r="D17" s="414" t="str">
        <f t="shared" si="0"/>
        <v> </v>
      </c>
    </row>
    <row r="18" s="293" customFormat="1" ht="35" customHeight="1" spans="1:4">
      <c r="A18" s="466" t="s">
        <v>1392</v>
      </c>
      <c r="B18" s="471"/>
      <c r="C18" s="472"/>
      <c r="D18" s="414" t="str">
        <f t="shared" si="0"/>
        <v> </v>
      </c>
    </row>
    <row r="19" s="293" customFormat="1" ht="35" customHeight="1" spans="1:4">
      <c r="A19" s="466" t="s">
        <v>1393</v>
      </c>
      <c r="B19" s="470">
        <v>56449</v>
      </c>
      <c r="C19" s="468">
        <v>1212</v>
      </c>
      <c r="D19" s="414">
        <f t="shared" si="0"/>
        <v>-97.8529291927226</v>
      </c>
    </row>
    <row r="20" s="293" customFormat="1" ht="35" customHeight="1" spans="1:4">
      <c r="A20" s="466" t="s">
        <v>1394</v>
      </c>
      <c r="B20" s="470">
        <v>10519</v>
      </c>
      <c r="C20" s="468">
        <v>13575</v>
      </c>
      <c r="D20" s="414">
        <f t="shared" si="0"/>
        <v>29.0521912729347</v>
      </c>
    </row>
    <row r="21" s="293" customFormat="1" ht="35" customHeight="1" spans="1:4">
      <c r="A21" s="469" t="s">
        <v>1395</v>
      </c>
      <c r="B21" s="470">
        <v>178</v>
      </c>
      <c r="C21" s="468">
        <v>126</v>
      </c>
      <c r="D21" s="414">
        <f t="shared" si="0"/>
        <v>-29.2134831460674</v>
      </c>
    </row>
    <row r="22" s="293" customFormat="1" ht="35" customHeight="1" spans="1:4">
      <c r="A22" s="469" t="s">
        <v>1396</v>
      </c>
      <c r="B22" s="470"/>
      <c r="C22" s="468"/>
      <c r="D22" s="414" t="str">
        <f t="shared" si="0"/>
        <v> </v>
      </c>
    </row>
    <row r="23" s="293" customFormat="1" ht="35" customHeight="1" spans="1:4">
      <c r="A23" s="473"/>
      <c r="B23" s="474"/>
      <c r="C23" s="468"/>
      <c r="D23" s="414" t="str">
        <f t="shared" si="0"/>
        <v> </v>
      </c>
    </row>
    <row r="24" s="293" customFormat="1" ht="35" customHeight="1" spans="1:4">
      <c r="A24" s="475" t="s">
        <v>1406</v>
      </c>
      <c r="B24" s="474">
        <f>SUM(B4:B23)</f>
        <v>282006</v>
      </c>
      <c r="C24" s="476">
        <f>SUM(C4:C23)</f>
        <v>88200</v>
      </c>
      <c r="D24" s="414">
        <f t="shared" si="0"/>
        <v>-68.7240697006447</v>
      </c>
    </row>
    <row r="25" s="293" customFormat="1" ht="35" customHeight="1" spans="1:4">
      <c r="A25" s="435" t="s">
        <v>1398</v>
      </c>
      <c r="B25" s="477">
        <v>127946</v>
      </c>
      <c r="C25" s="472">
        <v>600</v>
      </c>
      <c r="D25" s="414">
        <f t="shared" si="0"/>
        <v>-99.5310521626311</v>
      </c>
    </row>
    <row r="26" ht="35" customHeight="1" spans="1:4">
      <c r="A26" s="435" t="s">
        <v>189</v>
      </c>
      <c r="B26" s="457">
        <f>SUM(B27,B30,B31,B32)</f>
        <v>11391</v>
      </c>
      <c r="C26" s="457">
        <f>SUM(C27,C30,C31,C32)</f>
        <v>76416</v>
      </c>
      <c r="D26" s="414">
        <f t="shared" si="0"/>
        <v>570.845404266526</v>
      </c>
    </row>
    <row r="27" ht="35" customHeight="1" spans="1:4">
      <c r="A27" s="436" t="s">
        <v>1399</v>
      </c>
      <c r="B27" s="457">
        <f>SUM(B28:B29)</f>
        <v>9975</v>
      </c>
      <c r="C27" s="457">
        <f>SUM(C28:C29)</f>
        <v>8016</v>
      </c>
      <c r="D27" s="414">
        <f t="shared" si="0"/>
        <v>-19.6390977443609</v>
      </c>
    </row>
    <row r="28" ht="35" customHeight="1" spans="1:4">
      <c r="A28" s="436" t="s">
        <v>1400</v>
      </c>
      <c r="B28" s="457"/>
      <c r="C28" s="478"/>
      <c r="D28" s="414" t="str">
        <f t="shared" si="0"/>
        <v> </v>
      </c>
    </row>
    <row r="29" ht="35" customHeight="1" spans="1:4">
      <c r="A29" s="436" t="s">
        <v>1401</v>
      </c>
      <c r="B29" s="457">
        <v>9975</v>
      </c>
      <c r="C29" s="478">
        <v>8016</v>
      </c>
      <c r="D29" s="414">
        <f t="shared" si="0"/>
        <v>-19.6390977443609</v>
      </c>
    </row>
    <row r="30" ht="35" customHeight="1" spans="1:4">
      <c r="A30" s="436" t="s">
        <v>1402</v>
      </c>
      <c r="B30" s="457"/>
      <c r="C30" s="478">
        <v>68400</v>
      </c>
      <c r="D30" s="414" t="str">
        <f t="shared" si="0"/>
        <v> </v>
      </c>
    </row>
    <row r="31" ht="35" customHeight="1" spans="1:4">
      <c r="A31" s="436" t="s">
        <v>1403</v>
      </c>
      <c r="B31" s="457">
        <v>1416</v>
      </c>
      <c r="C31" s="478"/>
      <c r="D31" s="414">
        <f t="shared" si="0"/>
        <v>-100</v>
      </c>
    </row>
    <row r="32" ht="35" customHeight="1" spans="1:4">
      <c r="A32" s="436" t="s">
        <v>1404</v>
      </c>
      <c r="B32" s="457"/>
      <c r="C32" s="478"/>
      <c r="D32" s="414" t="str">
        <f t="shared" si="0"/>
        <v> </v>
      </c>
    </row>
    <row r="33" ht="35" customHeight="1" spans="1:4">
      <c r="A33" s="436"/>
      <c r="B33" s="457"/>
      <c r="C33" s="478"/>
      <c r="D33" s="414" t="str">
        <f t="shared" si="0"/>
        <v> </v>
      </c>
    </row>
    <row r="34" ht="35" customHeight="1" spans="1:4">
      <c r="A34" s="437" t="s">
        <v>202</v>
      </c>
      <c r="B34" s="477">
        <f>SUM(B24,B25,B26)</f>
        <v>421343</v>
      </c>
      <c r="C34" s="477">
        <f>SUM(C24,C25,C26)</f>
        <v>165216</v>
      </c>
      <c r="D34" s="414">
        <f t="shared" si="0"/>
        <v>-60.7882414090183</v>
      </c>
    </row>
  </sheetData>
  <mergeCells count="1">
    <mergeCell ref="A1:D1"/>
  </mergeCells>
  <conditionalFormatting sqref="A19">
    <cfRule type="expression" dxfId="1" priority="1" stopIfTrue="1">
      <formula>"len($A:$A)=3"</formula>
    </cfRule>
  </conditionalFormatting>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2"/>
  <sheetViews>
    <sheetView workbookViewId="0">
      <selection activeCell="C50" sqref="C50"/>
    </sheetView>
  </sheetViews>
  <sheetFormatPr defaultColWidth="9" defaultRowHeight="13.5" outlineLevelCol="3"/>
  <cols>
    <col min="1" max="1" width="58" style="245" customWidth="1"/>
    <col min="2" max="2" width="22.4416666666667" style="245" customWidth="1"/>
    <col min="3" max="3" width="24.4416666666667" style="245" customWidth="1"/>
    <col min="4" max="4" width="19" style="439" customWidth="1"/>
    <col min="5" max="16384" width="9" style="245"/>
  </cols>
  <sheetData>
    <row r="1" s="245" customFormat="1" ht="27" spans="1:4">
      <c r="A1" s="401" t="str">
        <f>目录!A16</f>
        <v>2-5 2026年嵩明县县本级政府性基金预算收入情况表</v>
      </c>
      <c r="B1" s="401"/>
      <c r="C1" s="401"/>
      <c r="D1" s="402"/>
    </row>
    <row r="2" s="245" customFormat="1" ht="18.75" spans="1:4">
      <c r="A2" s="440"/>
      <c r="B2" s="440"/>
      <c r="C2" s="441" t="s">
        <v>161</v>
      </c>
      <c r="D2" s="439"/>
    </row>
    <row r="3" s="245" customFormat="1" ht="37.5" spans="1:4">
      <c r="A3" s="442" t="s">
        <v>45</v>
      </c>
      <c r="B3" s="385" t="str">
        <f>表头!B2</f>
        <v>2025年执行数</v>
      </c>
      <c r="C3" s="385" t="str">
        <f>表头!C2</f>
        <v>2026年预算数</v>
      </c>
      <c r="D3" s="409" t="str">
        <f>表头!D2</f>
        <v>预算数比上年执行数增长%</v>
      </c>
    </row>
    <row r="4" s="293" customFormat="1" ht="35" customHeight="1" spans="1:4">
      <c r="A4" s="443" t="s">
        <v>1342</v>
      </c>
      <c r="B4" s="444"/>
      <c r="C4" s="445"/>
      <c r="D4" s="446"/>
    </row>
    <row r="5" s="293" customFormat="1" ht="35" customHeight="1" spans="1:4">
      <c r="A5" s="443" t="s">
        <v>1343</v>
      </c>
      <c r="B5" s="302"/>
      <c r="C5" s="447"/>
      <c r="D5" s="448"/>
    </row>
    <row r="6" s="293" customFormat="1" ht="35" customHeight="1" spans="1:4">
      <c r="A6" s="443" t="s">
        <v>1344</v>
      </c>
      <c r="B6" s="302"/>
      <c r="C6" s="447"/>
      <c r="D6" s="448"/>
    </row>
    <row r="7" s="293" customFormat="1" ht="35" customHeight="1" spans="1:4">
      <c r="A7" s="443" t="s">
        <v>1345</v>
      </c>
      <c r="B7" s="302"/>
      <c r="C7" s="224"/>
      <c r="D7" s="448"/>
    </row>
    <row r="8" s="293" customFormat="1" ht="35" customHeight="1" spans="1:4">
      <c r="A8" s="443" t="s">
        <v>1346</v>
      </c>
      <c r="B8" s="302"/>
      <c r="C8" s="224"/>
      <c r="D8" s="448"/>
    </row>
    <row r="9" s="293" customFormat="1" ht="35" customHeight="1" spans="1:4">
      <c r="A9" s="443" t="s">
        <v>1347</v>
      </c>
      <c r="B9" s="413">
        <f>SUM(B10:B14)</f>
        <v>215958</v>
      </c>
      <c r="C9" s="413">
        <f>SUM(C10:C14)</f>
        <v>160000</v>
      </c>
      <c r="D9" s="448">
        <f>IFERROR((C9-B9)/B9*100," ")</f>
        <v>-25.91151983256</v>
      </c>
    </row>
    <row r="10" s="293" customFormat="1" ht="35" customHeight="1" spans="1:4">
      <c r="A10" s="443" t="s">
        <v>1348</v>
      </c>
      <c r="B10" s="413">
        <v>207977</v>
      </c>
      <c r="C10" s="413">
        <v>160000</v>
      </c>
      <c r="D10" s="448">
        <f t="shared" ref="D10:D42" si="0">IFERROR((C10-B10)/B10*100," ")</f>
        <v>-23.0684162191012</v>
      </c>
    </row>
    <row r="11" s="293" customFormat="1" ht="35" customHeight="1" spans="1:4">
      <c r="A11" s="443" t="s">
        <v>1349</v>
      </c>
      <c r="B11" s="413">
        <v>28</v>
      </c>
      <c r="C11" s="413"/>
      <c r="D11" s="448">
        <f t="shared" si="0"/>
        <v>-100</v>
      </c>
    </row>
    <row r="12" s="293" customFormat="1" ht="35" customHeight="1" spans="1:4">
      <c r="A12" s="443" t="s">
        <v>1350</v>
      </c>
      <c r="B12" s="413">
        <v>7784</v>
      </c>
      <c r="C12" s="413"/>
      <c r="D12" s="448">
        <f t="shared" si="0"/>
        <v>-100</v>
      </c>
    </row>
    <row r="13" s="293" customFormat="1" ht="35" customHeight="1" spans="1:4">
      <c r="A13" s="443" t="s">
        <v>1351</v>
      </c>
      <c r="B13" s="413">
        <v>-1164</v>
      </c>
      <c r="C13" s="413"/>
      <c r="D13" s="448">
        <f t="shared" si="0"/>
        <v>-100</v>
      </c>
    </row>
    <row r="14" s="293" customFormat="1" ht="35" customHeight="1" spans="1:4">
      <c r="A14" s="443" t="s">
        <v>1352</v>
      </c>
      <c r="B14" s="413">
        <v>1333</v>
      </c>
      <c r="C14" s="413"/>
      <c r="D14" s="448">
        <f t="shared" si="0"/>
        <v>-100</v>
      </c>
    </row>
    <row r="15" s="293" customFormat="1" ht="35" customHeight="1" spans="1:4">
      <c r="A15" s="443" t="s">
        <v>1353</v>
      </c>
      <c r="B15" s="302"/>
      <c r="C15" s="447"/>
      <c r="D15" s="448" t="str">
        <f t="shared" si="0"/>
        <v> </v>
      </c>
    </row>
    <row r="16" s="293" customFormat="1" ht="35" customHeight="1" spans="1:4">
      <c r="A16" s="443" t="s">
        <v>1354</v>
      </c>
      <c r="B16" s="413">
        <f>SUM(B17:B18)</f>
        <v>247</v>
      </c>
      <c r="C16" s="413">
        <f>SUM(C17:C18)</f>
        <v>300</v>
      </c>
      <c r="D16" s="448">
        <f t="shared" si="0"/>
        <v>21.4574898785425</v>
      </c>
    </row>
    <row r="17" s="293" customFormat="1" ht="35" customHeight="1" spans="1:4">
      <c r="A17" s="443" t="s">
        <v>1355</v>
      </c>
      <c r="B17" s="413">
        <v>205</v>
      </c>
      <c r="C17" s="413">
        <v>250</v>
      </c>
      <c r="D17" s="448">
        <f t="shared" si="0"/>
        <v>21.9512195121951</v>
      </c>
    </row>
    <row r="18" s="293" customFormat="1" ht="35" customHeight="1" spans="1:4">
      <c r="A18" s="443" t="s">
        <v>1356</v>
      </c>
      <c r="B18" s="413">
        <v>42</v>
      </c>
      <c r="C18" s="413">
        <v>50</v>
      </c>
      <c r="D18" s="448">
        <f t="shared" si="0"/>
        <v>19.047619047619</v>
      </c>
    </row>
    <row r="19" s="293" customFormat="1" ht="35" customHeight="1" spans="1:4">
      <c r="A19" s="443" t="s">
        <v>1357</v>
      </c>
      <c r="B19" s="413">
        <v>2750</v>
      </c>
      <c r="C19" s="413">
        <v>2500</v>
      </c>
      <c r="D19" s="448">
        <f t="shared" si="0"/>
        <v>-9.09090909090909</v>
      </c>
    </row>
    <row r="20" s="293" customFormat="1" ht="35" customHeight="1" spans="1:4">
      <c r="A20" s="443" t="s">
        <v>1358</v>
      </c>
      <c r="B20" s="302"/>
      <c r="C20" s="447"/>
      <c r="D20" s="448" t="str">
        <f t="shared" si="0"/>
        <v> </v>
      </c>
    </row>
    <row r="21" s="293" customFormat="1" ht="35" customHeight="1" spans="1:4">
      <c r="A21" s="443" t="s">
        <v>1359</v>
      </c>
      <c r="B21" s="302"/>
      <c r="C21" s="447"/>
      <c r="D21" s="448" t="str">
        <f t="shared" si="0"/>
        <v> </v>
      </c>
    </row>
    <row r="22" s="293" customFormat="1" ht="35" customHeight="1" spans="1:4">
      <c r="A22" s="443" t="s">
        <v>1360</v>
      </c>
      <c r="B22" s="302"/>
      <c r="C22" s="447"/>
      <c r="D22" s="448" t="str">
        <f t="shared" si="0"/>
        <v> </v>
      </c>
    </row>
    <row r="23" s="293" customFormat="1" ht="35" customHeight="1" spans="1:4">
      <c r="A23" s="443" t="s">
        <v>1361</v>
      </c>
      <c r="B23" s="302">
        <v>567</v>
      </c>
      <c r="C23" s="302">
        <v>1000</v>
      </c>
      <c r="D23" s="448">
        <f t="shared" si="0"/>
        <v>76.3668430335097</v>
      </c>
    </row>
    <row r="24" s="293" customFormat="1" ht="35" customHeight="1" spans="1:4">
      <c r="A24" s="443" t="s">
        <v>1362</v>
      </c>
      <c r="B24" s="302"/>
      <c r="C24" s="447"/>
      <c r="D24" s="448" t="str">
        <f t="shared" si="0"/>
        <v> </v>
      </c>
    </row>
    <row r="25" s="293" customFormat="1" ht="35" customHeight="1" spans="1:4">
      <c r="A25" s="443" t="s">
        <v>1363</v>
      </c>
      <c r="B25" s="302"/>
      <c r="C25" s="447"/>
      <c r="D25" s="448" t="str">
        <f t="shared" si="0"/>
        <v> </v>
      </c>
    </row>
    <row r="26" s="293" customFormat="1" ht="35" customHeight="1" spans="1:4">
      <c r="A26" s="443" t="s">
        <v>1364</v>
      </c>
      <c r="B26" s="302"/>
      <c r="C26" s="224"/>
      <c r="D26" s="448" t="str">
        <f t="shared" si="0"/>
        <v> </v>
      </c>
    </row>
    <row r="27" s="293" customFormat="1" ht="35" customHeight="1" spans="1:4">
      <c r="A27" s="443" t="s">
        <v>1365</v>
      </c>
      <c r="B27" s="449"/>
      <c r="C27" s="255"/>
      <c r="D27" s="448" t="str">
        <f t="shared" si="0"/>
        <v> </v>
      </c>
    </row>
    <row r="28" s="317" customFormat="1" ht="35" customHeight="1" spans="1:4">
      <c r="A28" s="443" t="s">
        <v>1366</v>
      </c>
      <c r="B28" s="450"/>
      <c r="C28" s="255"/>
      <c r="D28" s="448" t="str">
        <f t="shared" si="0"/>
        <v> </v>
      </c>
    </row>
    <row r="29" s="293" customFormat="1" ht="35" customHeight="1" spans="1:4">
      <c r="A29" s="443" t="s">
        <v>1367</v>
      </c>
      <c r="B29" s="449"/>
      <c r="C29" s="255"/>
      <c r="D29" s="448" t="str">
        <f t="shared" si="0"/>
        <v> </v>
      </c>
    </row>
    <row r="30" s="293" customFormat="1" ht="35" customHeight="1" spans="1:4">
      <c r="A30" s="443" t="s">
        <v>1368</v>
      </c>
      <c r="B30" s="451"/>
      <c r="C30" s="224"/>
      <c r="D30" s="448" t="str">
        <f t="shared" si="0"/>
        <v> </v>
      </c>
    </row>
    <row r="31" s="293" customFormat="1" ht="35" customHeight="1" spans="1:4">
      <c r="A31" s="443" t="s">
        <v>1369</v>
      </c>
      <c r="B31" s="451"/>
      <c r="C31" s="224"/>
      <c r="D31" s="448" t="str">
        <f t="shared" si="0"/>
        <v> </v>
      </c>
    </row>
    <row r="32" s="293" customFormat="1" ht="35" customHeight="1" spans="1:4">
      <c r="A32" s="443"/>
      <c r="B32" s="451"/>
      <c r="C32" s="224"/>
      <c r="D32" s="448" t="str">
        <f t="shared" si="0"/>
        <v> </v>
      </c>
    </row>
    <row r="33" s="293" customFormat="1" ht="35" customHeight="1" spans="1:4">
      <c r="A33" s="452" t="s">
        <v>1407</v>
      </c>
      <c r="B33" s="453">
        <f>SUM(B9,B16,B19,B23)</f>
        <v>219522</v>
      </c>
      <c r="C33" s="453">
        <f>SUM(C9,C16,C19,C23)</f>
        <v>163800</v>
      </c>
      <c r="D33" s="448">
        <f t="shared" si="0"/>
        <v>-25.3833328777981</v>
      </c>
    </row>
    <row r="34" s="293" customFormat="1" ht="35" customHeight="1" spans="1:4">
      <c r="A34" s="454" t="s">
        <v>230</v>
      </c>
      <c r="B34" s="455">
        <f>SUM(B35,B38,B39,B40)</f>
        <v>201821</v>
      </c>
      <c r="C34" s="455">
        <f>SUM(C35,C38,C39,C40)</f>
        <v>1416</v>
      </c>
      <c r="D34" s="448">
        <f t="shared" si="0"/>
        <v>-99.2983881756606</v>
      </c>
    </row>
    <row r="35" s="293" customFormat="1" ht="35" customHeight="1" spans="1:4">
      <c r="A35" s="443" t="s">
        <v>1371</v>
      </c>
      <c r="B35" s="456">
        <f>SUM(B36:B37)</f>
        <v>5575</v>
      </c>
      <c r="C35" s="456">
        <f>SUM(C36:C37)</f>
        <v>0</v>
      </c>
      <c r="D35" s="448">
        <f t="shared" si="0"/>
        <v>-100</v>
      </c>
    </row>
    <row r="36" s="293" customFormat="1" ht="35" customHeight="1" spans="1:4">
      <c r="A36" s="443" t="s">
        <v>1372</v>
      </c>
      <c r="B36" s="456">
        <v>5575</v>
      </c>
      <c r="C36" s="255"/>
      <c r="D36" s="448">
        <f t="shared" si="0"/>
        <v>-100</v>
      </c>
    </row>
    <row r="37" ht="35" customHeight="1" spans="1:4">
      <c r="A37" s="443" t="s">
        <v>1373</v>
      </c>
      <c r="B37" s="457"/>
      <c r="C37" s="457"/>
      <c r="D37" s="448" t="str">
        <f t="shared" si="0"/>
        <v> </v>
      </c>
    </row>
    <row r="38" ht="35" customHeight="1" spans="1:4">
      <c r="A38" s="443" t="s">
        <v>1374</v>
      </c>
      <c r="B38" s="457">
        <v>20672</v>
      </c>
      <c r="C38" s="457">
        <v>1416</v>
      </c>
      <c r="D38" s="448">
        <f t="shared" si="0"/>
        <v>-93.1501547987616</v>
      </c>
    </row>
    <row r="39" ht="35" customHeight="1" spans="1:4">
      <c r="A39" s="443" t="s">
        <v>1375</v>
      </c>
      <c r="B39" s="457">
        <v>3748</v>
      </c>
      <c r="C39" s="457"/>
      <c r="D39" s="448">
        <f t="shared" si="0"/>
        <v>-100</v>
      </c>
    </row>
    <row r="40" ht="35" customHeight="1" spans="1:4">
      <c r="A40" s="443" t="s">
        <v>1376</v>
      </c>
      <c r="B40" s="457">
        <v>171826</v>
      </c>
      <c r="C40" s="457"/>
      <c r="D40" s="448">
        <f t="shared" si="0"/>
        <v>-100</v>
      </c>
    </row>
    <row r="41" ht="35" customHeight="1" spans="1:4">
      <c r="A41" s="443"/>
      <c r="B41" s="457"/>
      <c r="C41" s="457"/>
      <c r="D41" s="448" t="str">
        <f t="shared" si="0"/>
        <v> </v>
      </c>
    </row>
    <row r="42" ht="35" customHeight="1" spans="1:4">
      <c r="A42" s="458" t="s">
        <v>243</v>
      </c>
      <c r="B42" s="455">
        <f>SUM(B33,B34)</f>
        <v>421343</v>
      </c>
      <c r="C42" s="455">
        <f>SUM(C33,C34)</f>
        <v>165216</v>
      </c>
      <c r="D42" s="448">
        <f t="shared" si="0"/>
        <v>-60.7882414090183</v>
      </c>
    </row>
  </sheetData>
  <mergeCells count="1">
    <mergeCell ref="A1:D1"/>
  </mergeCells>
  <conditionalFormatting sqref="A23">
    <cfRule type="expression" dxfId="1" priority="5" stopIfTrue="1">
      <formula>"len($A:$A)=3"</formula>
    </cfRule>
  </conditionalFormatting>
  <conditionalFormatting sqref="A25">
    <cfRule type="expression" dxfId="1" priority="3" stopIfTrue="1">
      <formula>"len($A:$A)=3"</formula>
    </cfRule>
  </conditionalFormatting>
  <conditionalFormatting sqref="A27">
    <cfRule type="expression" dxfId="1" priority="2" stopIfTrue="1">
      <formula>"len($A:$A)=3"</formula>
    </cfRule>
  </conditionalFormatting>
  <conditionalFormatting sqref="A24 A26">
    <cfRule type="expression" dxfId="1" priority="4" stopIfTrue="1">
      <formula>"len($A:$A)=3"</formula>
    </cfRule>
  </conditionalFormatting>
  <conditionalFormatting sqref="B29 B26:B27">
    <cfRule type="expression" dxfId="1" priority="1" stopIfTrue="1">
      <formula>"len($A:$A)=3"</formula>
    </cfRule>
  </conditionalFormatting>
  <dataValidations count="1">
    <dataValidation type="decimal" operator="between" allowBlank="1" showInputMessage="1" showErrorMessage="1" sqref="B10:B14">
      <formula1>-99999999999999</formula1>
      <formula2>99999999999999</formula2>
    </dataValidation>
  </dataValidation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showGridLines="0" showZeros="0" topLeftCell="B1" workbookViewId="0">
      <pane ySplit="3" topLeftCell="A343" activePane="bottomLeft" state="frozen"/>
      <selection/>
      <selection pane="bottomLeft" activeCell="E350" sqref="E350"/>
    </sheetView>
  </sheetViews>
  <sheetFormatPr defaultColWidth="9" defaultRowHeight="14.25" outlineLevelCol="5"/>
  <cols>
    <col min="1" max="1" width="15" style="226" hidden="1" customWidth="1"/>
    <col min="2" max="2" width="50.75" style="226" customWidth="1"/>
    <col min="3" max="4" width="20.6333333333333" style="226" customWidth="1"/>
    <col min="5" max="5" width="20.6333333333333" style="400" customWidth="1"/>
    <col min="6" max="6" width="3.75" style="226" hidden="1" customWidth="1"/>
    <col min="7" max="16384" width="9" style="226"/>
  </cols>
  <sheetData>
    <row r="1" ht="45" customHeight="1" spans="1:6">
      <c r="A1" s="228"/>
      <c r="B1" s="401" t="str">
        <f>目录!A17</f>
        <v>2-6 2026年嵩明县县本级政府性基金预算支出情况表（公开到项级）</v>
      </c>
      <c r="C1" s="401"/>
      <c r="D1" s="401"/>
      <c r="E1" s="402"/>
      <c r="F1" s="228"/>
    </row>
    <row r="2" s="396" customFormat="1" ht="20.1" customHeight="1" spans="1:6">
      <c r="A2" s="403"/>
      <c r="B2" s="404"/>
      <c r="C2" s="405"/>
      <c r="D2" s="404"/>
      <c r="E2" s="406" t="s">
        <v>161</v>
      </c>
      <c r="F2" s="403"/>
    </row>
    <row r="3" s="397" customFormat="1" ht="45" customHeight="1" spans="1:6">
      <c r="A3" s="407" t="s">
        <v>134</v>
      </c>
      <c r="B3" s="408" t="str">
        <f>表头!A2</f>
        <v>项目</v>
      </c>
      <c r="C3" s="408" t="str">
        <f>表头!B2</f>
        <v>2025年执行数</v>
      </c>
      <c r="D3" s="408" t="str">
        <f>表头!C2</f>
        <v>2026年预算数</v>
      </c>
      <c r="E3" s="409" t="str">
        <f>表头!D2</f>
        <v>预算数比上年执行数增长%</v>
      </c>
      <c r="F3" s="410" t="s">
        <v>92</v>
      </c>
    </row>
    <row r="4" s="398" customFormat="1" ht="35" customHeight="1" spans="1:6">
      <c r="A4" s="411" t="s">
        <v>1408</v>
      </c>
      <c r="B4" s="412" t="s">
        <v>1303</v>
      </c>
      <c r="C4" s="413"/>
      <c r="D4" s="413"/>
      <c r="E4" s="414" t="str">
        <f>IFERROR((D4-C4)/C4*100," ")</f>
        <v> </v>
      </c>
      <c r="F4" s="415" t="str">
        <f t="shared" ref="F4:F7" si="0">IF(LEN(A4)=7,"是",IF(B4&lt;&gt;"",IF(SUM(C4:D4)&lt;&gt;0,"是","否"),"是"))</f>
        <v>是</v>
      </c>
    </row>
    <row r="5" s="399" customFormat="1" ht="35" customHeight="1" spans="1:6">
      <c r="A5" s="411" t="s">
        <v>1409</v>
      </c>
      <c r="B5" s="412" t="s">
        <v>1410</v>
      </c>
      <c r="C5" s="413"/>
      <c r="D5" s="413"/>
      <c r="E5" s="414" t="str">
        <f t="shared" ref="E5:E68" si="1">IFERROR((D5-C5)/C5*100," ")</f>
        <v> </v>
      </c>
      <c r="F5" s="415" t="str">
        <f t="shared" si="0"/>
        <v>是</v>
      </c>
    </row>
    <row r="6" s="399" customFormat="1" ht="35" customHeight="1" spans="1:6">
      <c r="A6" s="411" t="s">
        <v>1411</v>
      </c>
      <c r="B6" s="412" t="s">
        <v>1412</v>
      </c>
      <c r="C6" s="413"/>
      <c r="D6" s="413"/>
      <c r="E6" s="414" t="str">
        <f t="shared" si="1"/>
        <v> </v>
      </c>
      <c r="F6" s="415" t="str">
        <f t="shared" si="0"/>
        <v>是</v>
      </c>
    </row>
    <row r="7" s="399" customFormat="1" ht="35" customHeight="1" spans="1:6">
      <c r="A7" s="411" t="s">
        <v>1413</v>
      </c>
      <c r="B7" s="412" t="s">
        <v>490</v>
      </c>
      <c r="C7" s="413"/>
      <c r="D7" s="413"/>
      <c r="E7" s="414" t="str">
        <f t="shared" si="1"/>
        <v> </v>
      </c>
      <c r="F7" s="415" t="str">
        <f t="shared" si="0"/>
        <v>是</v>
      </c>
    </row>
    <row r="8" s="399" customFormat="1" ht="35" customHeight="1" spans="1:6">
      <c r="A8" s="411" t="s">
        <v>1414</v>
      </c>
      <c r="B8" s="412" t="s">
        <v>1415</v>
      </c>
      <c r="C8" s="416"/>
      <c r="D8" s="416"/>
      <c r="E8" s="414" t="str">
        <f t="shared" si="1"/>
        <v> </v>
      </c>
      <c r="F8" s="415" t="str">
        <f>IF(LEN(A8)=7,"是",IF(B8&lt;&gt;"",IF(SUM(C10:D10)&lt;&gt;0,"是","否"),"是"))</f>
        <v>是</v>
      </c>
    </row>
    <row r="9" s="399" customFormat="1" ht="35" customHeight="1" spans="1:6">
      <c r="A9" s="411" t="s">
        <v>1416</v>
      </c>
      <c r="B9" s="412" t="s">
        <v>1417</v>
      </c>
      <c r="C9" s="413"/>
      <c r="D9" s="413"/>
      <c r="E9" s="414" t="str">
        <f t="shared" si="1"/>
        <v> </v>
      </c>
      <c r="F9" s="415" t="str">
        <f>IF(LEN(A9)=7,"是",IF(B9&lt;&gt;"",IF(SUM(C9:D9)&lt;&gt;0,"是","否"),"是"))</f>
        <v>是</v>
      </c>
    </row>
    <row r="10" s="399" customFormat="1" ht="35" customHeight="1" spans="1:6">
      <c r="A10" s="411" t="s">
        <v>1418</v>
      </c>
      <c r="B10" s="412" t="s">
        <v>530</v>
      </c>
      <c r="C10" s="413"/>
      <c r="D10" s="413"/>
      <c r="E10" s="414" t="str">
        <f t="shared" si="1"/>
        <v> </v>
      </c>
      <c r="F10" s="415" t="str">
        <f>IF(LEN(A10)=7,"是",IF(B10&lt;&gt;"",IF(SUM(#REF!)&lt;&gt;0,"是","否"),"是"))</f>
        <v>是</v>
      </c>
    </row>
    <row r="11" s="399" customFormat="1" ht="35" customHeight="1" spans="1:6">
      <c r="A11" s="417" t="s">
        <v>1419</v>
      </c>
      <c r="B11" s="412" t="s">
        <v>1304</v>
      </c>
      <c r="C11" s="413"/>
      <c r="D11" s="413"/>
      <c r="E11" s="414" t="str">
        <f t="shared" si="1"/>
        <v> </v>
      </c>
      <c r="F11" s="415" t="str">
        <f>IF(LEN(A11)=7,"是",IF(B11&lt;&gt;"",IF(SUM(C11:D11)&lt;&gt;0,"是","否"),"是"))</f>
        <v>是</v>
      </c>
    </row>
    <row r="12" s="399" customFormat="1" ht="35" customHeight="1" spans="1:6">
      <c r="A12" s="417" t="s">
        <v>1420</v>
      </c>
      <c r="B12" s="412" t="s">
        <v>1410</v>
      </c>
      <c r="C12" s="413"/>
      <c r="D12" s="413"/>
      <c r="E12" s="414" t="str">
        <f t="shared" si="1"/>
        <v> </v>
      </c>
      <c r="F12" s="415" t="str">
        <f>IF(LEN(A12)=7,"是",IF(B12&lt;&gt;"",IF(SUM(C12:D12)&lt;&gt;0,"是","否"),"是"))</f>
        <v>是</v>
      </c>
    </row>
    <row r="13" s="399" customFormat="1" ht="35" customHeight="1" spans="1:6">
      <c r="A13" s="417" t="s">
        <v>1421</v>
      </c>
      <c r="B13" s="412" t="s">
        <v>1422</v>
      </c>
      <c r="C13" s="413"/>
      <c r="D13" s="413"/>
      <c r="E13" s="414" t="str">
        <f t="shared" si="1"/>
        <v> </v>
      </c>
      <c r="F13" s="415" t="str">
        <f t="shared" ref="F13:F20" si="2">IF(LEN(A13)=7,"是",IF(B13&lt;&gt;"",IF(SUM(C13:D13)&lt;&gt;0,"是","否"),"是"))</f>
        <v>是</v>
      </c>
    </row>
    <row r="14" s="399" customFormat="1" ht="35" customHeight="1" spans="1:6">
      <c r="A14" s="417" t="s">
        <v>1423</v>
      </c>
      <c r="B14" s="412" t="s">
        <v>1424</v>
      </c>
      <c r="C14" s="413"/>
      <c r="D14" s="413"/>
      <c r="E14" s="414" t="str">
        <f t="shared" si="1"/>
        <v> </v>
      </c>
      <c r="F14" s="415" t="str">
        <f t="shared" si="2"/>
        <v>是</v>
      </c>
    </row>
    <row r="15" s="399" customFormat="1" ht="35" customHeight="1" spans="1:6">
      <c r="A15" s="417" t="s">
        <v>1425</v>
      </c>
      <c r="B15" s="412" t="s">
        <v>1426</v>
      </c>
      <c r="C15" s="413"/>
      <c r="D15" s="413"/>
      <c r="E15" s="414" t="str">
        <f t="shared" si="1"/>
        <v> </v>
      </c>
      <c r="F15" s="415" t="str">
        <f t="shared" si="2"/>
        <v>是</v>
      </c>
    </row>
    <row r="16" s="399" customFormat="1" ht="35" customHeight="1" spans="1:6">
      <c r="A16" s="411" t="s">
        <v>1427</v>
      </c>
      <c r="B16" s="412" t="s">
        <v>1428</v>
      </c>
      <c r="C16" s="413"/>
      <c r="D16" s="413"/>
      <c r="E16" s="414" t="str">
        <f t="shared" si="1"/>
        <v> </v>
      </c>
      <c r="F16" s="415" t="str">
        <f t="shared" si="2"/>
        <v>是</v>
      </c>
    </row>
    <row r="17" s="399" customFormat="1" ht="35" customHeight="1" spans="1:6">
      <c r="A17" s="411" t="s">
        <v>1429</v>
      </c>
      <c r="B17" s="412" t="s">
        <v>1430</v>
      </c>
      <c r="C17" s="413"/>
      <c r="D17" s="413"/>
      <c r="E17" s="414" t="str">
        <f t="shared" si="1"/>
        <v> </v>
      </c>
      <c r="F17" s="415" t="str">
        <f t="shared" si="2"/>
        <v>是</v>
      </c>
    </row>
    <row r="18" s="399" customFormat="1" ht="35" customHeight="1" spans="1:6">
      <c r="A18" s="411" t="s">
        <v>1431</v>
      </c>
      <c r="B18" s="412" t="s">
        <v>1432</v>
      </c>
      <c r="C18" s="413"/>
      <c r="D18" s="413"/>
      <c r="E18" s="414" t="str">
        <f t="shared" si="1"/>
        <v> </v>
      </c>
      <c r="F18" s="415" t="str">
        <f t="shared" si="2"/>
        <v>是</v>
      </c>
    </row>
    <row r="19" s="399" customFormat="1" ht="35" customHeight="1" spans="1:6">
      <c r="A19" s="411" t="s">
        <v>1433</v>
      </c>
      <c r="B19" s="418" t="s">
        <v>1434</v>
      </c>
      <c r="C19" s="413">
        <f>SUM(C20)</f>
        <v>0</v>
      </c>
      <c r="D19" s="413">
        <f>SUM(D20)</f>
        <v>16</v>
      </c>
      <c r="E19" s="414" t="str">
        <f t="shared" si="1"/>
        <v> </v>
      </c>
      <c r="F19" s="415" t="str">
        <f t="shared" si="2"/>
        <v>是</v>
      </c>
    </row>
    <row r="20" s="399" customFormat="1" ht="35" customHeight="1" spans="1:6">
      <c r="A20" s="411" t="s">
        <v>1435</v>
      </c>
      <c r="B20" s="412" t="s">
        <v>1436</v>
      </c>
      <c r="C20" s="413">
        <f>SUM(C21:C25)</f>
        <v>0</v>
      </c>
      <c r="D20" s="413">
        <f>SUM(D21:D25)</f>
        <v>16</v>
      </c>
      <c r="E20" s="414" t="str">
        <f t="shared" si="1"/>
        <v> </v>
      </c>
      <c r="F20" s="415" t="str">
        <f t="shared" si="2"/>
        <v>是</v>
      </c>
    </row>
    <row r="21" s="399" customFormat="1" ht="35" customHeight="1" spans="1:6">
      <c r="A21" s="411"/>
      <c r="B21" s="412" t="s">
        <v>1437</v>
      </c>
      <c r="C21" s="413"/>
      <c r="D21" s="413">
        <v>16</v>
      </c>
      <c r="E21" s="414" t="str">
        <f t="shared" si="1"/>
        <v> </v>
      </c>
      <c r="F21" s="415"/>
    </row>
    <row r="22" ht="35" customHeight="1" spans="1:6">
      <c r="A22" s="411"/>
      <c r="B22" s="412" t="s">
        <v>1438</v>
      </c>
      <c r="C22" s="413"/>
      <c r="D22" s="413"/>
      <c r="E22" s="414" t="str">
        <f t="shared" si="1"/>
        <v> </v>
      </c>
      <c r="F22" s="252" t="str">
        <f>IF(LEN(A22)=7,"是",IF(B22&lt;&gt;"",IF(SUM(C22:D22)&lt;&gt;0,"是","否"),"是"))</f>
        <v>否</v>
      </c>
    </row>
    <row r="23" ht="35" customHeight="1" spans="1:6">
      <c r="A23" s="419"/>
      <c r="B23" s="412" t="s">
        <v>1439</v>
      </c>
      <c r="C23" s="420">
        <f>C10+C12+C13+C17+C21</f>
        <v>0</v>
      </c>
      <c r="D23" s="420"/>
      <c r="E23" s="414" t="str">
        <f t="shared" si="1"/>
        <v> </v>
      </c>
      <c r="F23" s="252" t="s">
        <v>1391</v>
      </c>
    </row>
    <row r="24" ht="35" customHeight="1" spans="1:6">
      <c r="A24" s="421">
        <v>105</v>
      </c>
      <c r="B24" s="412" t="s">
        <v>1440</v>
      </c>
      <c r="C24" s="422"/>
      <c r="D24" s="422"/>
      <c r="E24" s="414" t="str">
        <f t="shared" si="1"/>
        <v> </v>
      </c>
      <c r="F24" s="252" t="s">
        <v>1391</v>
      </c>
    </row>
    <row r="25" ht="35" customHeight="1" spans="1:6">
      <c r="A25" s="421">
        <v>110</v>
      </c>
      <c r="B25" s="412" t="s">
        <v>1441</v>
      </c>
      <c r="C25" s="422"/>
      <c r="D25" s="422"/>
      <c r="E25" s="414" t="str">
        <f t="shared" si="1"/>
        <v> </v>
      </c>
      <c r="F25" s="252" t="s">
        <v>1391</v>
      </c>
    </row>
    <row r="26" ht="35" customHeight="1" spans="1:6">
      <c r="A26" s="423">
        <v>11004</v>
      </c>
      <c r="B26" s="412" t="s">
        <v>1442</v>
      </c>
      <c r="C26" s="424"/>
      <c r="D26" s="424"/>
      <c r="E26" s="414" t="str">
        <f t="shared" si="1"/>
        <v> </v>
      </c>
      <c r="F26" s="252" t="s">
        <v>1443</v>
      </c>
    </row>
    <row r="27" ht="35" customHeight="1" spans="1:6">
      <c r="A27" s="423">
        <v>1100401</v>
      </c>
      <c r="B27" s="412" t="s">
        <v>1444</v>
      </c>
      <c r="C27" s="424"/>
      <c r="D27" s="424"/>
      <c r="E27" s="414" t="str">
        <f t="shared" si="1"/>
        <v> </v>
      </c>
      <c r="F27" s="252" t="s">
        <v>1443</v>
      </c>
    </row>
    <row r="28" ht="35" customHeight="1" spans="1:6">
      <c r="A28" s="423">
        <v>1100402</v>
      </c>
      <c r="B28" s="412" t="s">
        <v>1445</v>
      </c>
      <c r="C28" s="175"/>
      <c r="D28" s="424"/>
      <c r="E28" s="414" t="str">
        <f t="shared" si="1"/>
        <v> </v>
      </c>
      <c r="F28" s="252" t="s">
        <v>1443</v>
      </c>
    </row>
    <row r="29" ht="35" customHeight="1" spans="1:6">
      <c r="A29" s="423">
        <v>11008</v>
      </c>
      <c r="B29" s="412" t="s">
        <v>1446</v>
      </c>
      <c r="C29" s="424"/>
      <c r="D29" s="425"/>
      <c r="E29" s="414" t="str">
        <f t="shared" si="1"/>
        <v> </v>
      </c>
      <c r="F29" s="252" t="s">
        <v>1443</v>
      </c>
    </row>
    <row r="30" ht="35" customHeight="1" spans="1:6">
      <c r="A30" s="426">
        <v>11009</v>
      </c>
      <c r="B30" s="412" t="s">
        <v>1447</v>
      </c>
      <c r="C30" s="416"/>
      <c r="D30" s="416"/>
      <c r="E30" s="414" t="str">
        <f t="shared" si="1"/>
        <v> </v>
      </c>
      <c r="F30" s="252" t="s">
        <v>1443</v>
      </c>
    </row>
    <row r="31" ht="35" customHeight="1" spans="1:6">
      <c r="A31" s="427"/>
      <c r="B31" s="412" t="s">
        <v>1448</v>
      </c>
      <c r="C31" s="422">
        <f>C23+C24+C25</f>
        <v>0</v>
      </c>
      <c r="D31" s="422">
        <f>D23+D24+D25</f>
        <v>0</v>
      </c>
      <c r="E31" s="414" t="str">
        <f t="shared" si="1"/>
        <v> </v>
      </c>
      <c r="F31" s="252" t="s">
        <v>1391</v>
      </c>
    </row>
    <row r="32" ht="35" customHeight="1" spans="1:6">
      <c r="B32" s="412" t="s">
        <v>1449</v>
      </c>
      <c r="C32" s="416"/>
      <c r="D32" s="416"/>
      <c r="E32" s="414" t="str">
        <f t="shared" si="1"/>
        <v> </v>
      </c>
    </row>
    <row r="33" ht="35" customHeight="1" spans="2:5">
      <c r="B33" s="428" t="s">
        <v>1450</v>
      </c>
      <c r="C33" s="416"/>
      <c r="D33" s="416"/>
      <c r="E33" s="414" t="str">
        <f t="shared" si="1"/>
        <v> </v>
      </c>
    </row>
    <row r="34" ht="35" customHeight="1" spans="2:5">
      <c r="B34" s="428" t="s">
        <v>1451</v>
      </c>
      <c r="C34" s="416"/>
      <c r="D34" s="416"/>
      <c r="E34" s="414" t="str">
        <f t="shared" si="1"/>
        <v> </v>
      </c>
    </row>
    <row r="35" ht="35" customHeight="1" spans="2:5">
      <c r="B35" s="428" t="s">
        <v>1410</v>
      </c>
      <c r="C35" s="416"/>
      <c r="D35" s="416"/>
      <c r="E35" s="414" t="str">
        <f t="shared" si="1"/>
        <v> </v>
      </c>
    </row>
    <row r="36" ht="35" customHeight="1" spans="2:5">
      <c r="B36" s="428" t="s">
        <v>1452</v>
      </c>
      <c r="C36" s="416"/>
      <c r="D36" s="416"/>
      <c r="E36" s="414" t="str">
        <f t="shared" si="1"/>
        <v> </v>
      </c>
    </row>
    <row r="37" ht="35" customHeight="1" spans="2:5">
      <c r="B37" s="428" t="s">
        <v>1453</v>
      </c>
      <c r="C37" s="416"/>
      <c r="D37" s="416"/>
      <c r="E37" s="414" t="str">
        <f t="shared" si="1"/>
        <v> </v>
      </c>
    </row>
    <row r="38" ht="35" customHeight="1" spans="2:5">
      <c r="B38" s="428" t="s">
        <v>1454</v>
      </c>
      <c r="C38" s="416"/>
      <c r="D38" s="416"/>
      <c r="E38" s="414" t="str">
        <f t="shared" si="1"/>
        <v> </v>
      </c>
    </row>
    <row r="39" ht="35" customHeight="1" spans="2:5">
      <c r="B39" s="428" t="s">
        <v>1455</v>
      </c>
      <c r="C39" s="416"/>
      <c r="D39" s="416"/>
      <c r="E39" s="414" t="str">
        <f t="shared" si="1"/>
        <v> </v>
      </c>
    </row>
    <row r="40" ht="35" customHeight="1" spans="2:5">
      <c r="B40" s="428" t="s">
        <v>1456</v>
      </c>
      <c r="C40" s="416"/>
      <c r="D40" s="416"/>
      <c r="E40" s="414" t="str">
        <f t="shared" si="1"/>
        <v> </v>
      </c>
    </row>
    <row r="41" ht="35" customHeight="1" spans="2:5">
      <c r="B41" s="428" t="s">
        <v>1457</v>
      </c>
      <c r="C41" s="416"/>
      <c r="D41" s="416"/>
      <c r="E41" s="414" t="str">
        <f t="shared" si="1"/>
        <v> </v>
      </c>
    </row>
    <row r="42" ht="35" customHeight="1" spans="2:5">
      <c r="B42" s="428" t="s">
        <v>1306</v>
      </c>
      <c r="C42" s="416"/>
      <c r="D42" s="416"/>
      <c r="E42" s="414" t="str">
        <f t="shared" si="1"/>
        <v> </v>
      </c>
    </row>
    <row r="43" ht="35" customHeight="1" spans="2:5">
      <c r="B43" s="428" t="s">
        <v>1410</v>
      </c>
      <c r="C43" s="416"/>
      <c r="D43" s="416"/>
      <c r="E43" s="414" t="str">
        <f t="shared" si="1"/>
        <v> </v>
      </c>
    </row>
    <row r="44" ht="35" customHeight="1" spans="2:5">
      <c r="B44" s="428" t="s">
        <v>1458</v>
      </c>
      <c r="C44" s="416"/>
      <c r="D44" s="416"/>
      <c r="E44" s="414" t="str">
        <f t="shared" si="1"/>
        <v> </v>
      </c>
    </row>
    <row r="45" ht="35" customHeight="1" spans="2:5">
      <c r="B45" s="428" t="s">
        <v>1459</v>
      </c>
      <c r="C45" s="416"/>
      <c r="D45" s="416"/>
      <c r="E45" s="414" t="str">
        <f t="shared" si="1"/>
        <v> </v>
      </c>
    </row>
    <row r="46" ht="35" customHeight="1" spans="2:5">
      <c r="B46" s="428" t="s">
        <v>729</v>
      </c>
      <c r="C46" s="416"/>
      <c r="D46" s="416"/>
      <c r="E46" s="414" t="str">
        <f t="shared" si="1"/>
        <v> </v>
      </c>
    </row>
    <row r="47" ht="35" customHeight="1" spans="2:5">
      <c r="B47" s="428" t="s">
        <v>1307</v>
      </c>
      <c r="C47" s="416"/>
      <c r="D47" s="416"/>
      <c r="E47" s="414" t="str">
        <f t="shared" si="1"/>
        <v> </v>
      </c>
    </row>
    <row r="48" ht="35" customHeight="1" spans="2:5">
      <c r="B48" s="428" t="s">
        <v>1410</v>
      </c>
      <c r="C48" s="416"/>
      <c r="D48" s="416"/>
      <c r="E48" s="414" t="str">
        <f t="shared" si="1"/>
        <v> </v>
      </c>
    </row>
    <row r="49" ht="35" customHeight="1" spans="2:5">
      <c r="B49" s="428" t="s">
        <v>1460</v>
      </c>
      <c r="C49" s="416"/>
      <c r="D49" s="416"/>
      <c r="E49" s="414" t="str">
        <f t="shared" si="1"/>
        <v> </v>
      </c>
    </row>
    <row r="50" ht="35" customHeight="1" spans="2:5">
      <c r="B50" s="428" t="s">
        <v>1461</v>
      </c>
      <c r="C50" s="416"/>
      <c r="D50" s="416"/>
      <c r="E50" s="414" t="str">
        <f t="shared" si="1"/>
        <v> </v>
      </c>
    </row>
    <row r="51" ht="35" customHeight="1" spans="2:5">
      <c r="B51" s="428" t="s">
        <v>1462</v>
      </c>
      <c r="C51" s="416"/>
      <c r="D51" s="416"/>
      <c r="E51" s="414" t="str">
        <f t="shared" si="1"/>
        <v> </v>
      </c>
    </row>
    <row r="52" ht="35" customHeight="1" spans="2:5">
      <c r="B52" s="428" t="s">
        <v>796</v>
      </c>
      <c r="C52" s="416"/>
      <c r="D52" s="416"/>
      <c r="E52" s="414" t="str">
        <f t="shared" si="1"/>
        <v> </v>
      </c>
    </row>
    <row r="53" ht="35" customHeight="1" spans="2:5">
      <c r="B53" s="428" t="s">
        <v>800</v>
      </c>
      <c r="C53" s="416"/>
      <c r="D53" s="416"/>
      <c r="E53" s="414" t="str">
        <f t="shared" si="1"/>
        <v> </v>
      </c>
    </row>
    <row r="54" ht="35" customHeight="1" spans="2:5">
      <c r="B54" s="428" t="s">
        <v>1308</v>
      </c>
      <c r="C54" s="416"/>
      <c r="D54" s="416"/>
      <c r="E54" s="414" t="str">
        <f t="shared" si="1"/>
        <v> </v>
      </c>
    </row>
    <row r="55" ht="35" customHeight="1" spans="2:5">
      <c r="B55" s="428" t="s">
        <v>1463</v>
      </c>
      <c r="C55" s="416"/>
      <c r="D55" s="416"/>
      <c r="E55" s="414" t="str">
        <f t="shared" si="1"/>
        <v> </v>
      </c>
    </row>
    <row r="56" ht="35" customHeight="1" spans="2:5">
      <c r="B56" s="428" t="s">
        <v>1464</v>
      </c>
      <c r="C56" s="416"/>
      <c r="D56" s="416"/>
      <c r="E56" s="414" t="str">
        <f t="shared" si="1"/>
        <v> </v>
      </c>
    </row>
    <row r="57" ht="35" customHeight="1" spans="2:5">
      <c r="B57" s="428" t="s">
        <v>1465</v>
      </c>
      <c r="C57" s="416"/>
      <c r="D57" s="416"/>
      <c r="E57" s="414" t="str">
        <f t="shared" si="1"/>
        <v> </v>
      </c>
    </row>
    <row r="58" ht="35" customHeight="1" spans="2:5">
      <c r="B58" s="428" t="s">
        <v>1466</v>
      </c>
      <c r="C58" s="416"/>
      <c r="D58" s="416"/>
      <c r="E58" s="414" t="str">
        <f t="shared" si="1"/>
        <v> </v>
      </c>
    </row>
    <row r="59" ht="35" customHeight="1" spans="2:5">
      <c r="B59" s="428" t="s">
        <v>1467</v>
      </c>
      <c r="C59" s="416"/>
      <c r="D59" s="416"/>
      <c r="E59" s="414" t="str">
        <f t="shared" si="1"/>
        <v> </v>
      </c>
    </row>
    <row r="60" ht="35" customHeight="1" spans="2:5">
      <c r="B60" s="428" t="s">
        <v>1468</v>
      </c>
      <c r="C60" s="416"/>
      <c r="D60" s="416"/>
      <c r="E60" s="414" t="str">
        <f t="shared" si="1"/>
        <v> </v>
      </c>
    </row>
    <row r="61" ht="35" customHeight="1" spans="2:5">
      <c r="B61" s="428" t="s">
        <v>1469</v>
      </c>
      <c r="C61" s="416"/>
      <c r="D61" s="416"/>
      <c r="E61" s="414" t="str">
        <f t="shared" si="1"/>
        <v> </v>
      </c>
    </row>
    <row r="62" ht="35" customHeight="1" spans="2:5">
      <c r="B62" s="428" t="s">
        <v>1470</v>
      </c>
      <c r="C62" s="416"/>
      <c r="D62" s="416"/>
      <c r="E62" s="414" t="str">
        <f t="shared" si="1"/>
        <v> </v>
      </c>
    </row>
    <row r="63" ht="35" customHeight="1" spans="2:5">
      <c r="B63" s="428" t="s">
        <v>1471</v>
      </c>
      <c r="C63" s="416"/>
      <c r="D63" s="416"/>
      <c r="E63" s="414" t="str">
        <f t="shared" si="1"/>
        <v> </v>
      </c>
    </row>
    <row r="64" ht="35" customHeight="1" spans="2:5">
      <c r="B64" s="428" t="s">
        <v>1472</v>
      </c>
      <c r="C64" s="416"/>
      <c r="D64" s="416"/>
      <c r="E64" s="414" t="str">
        <f t="shared" si="1"/>
        <v> </v>
      </c>
    </row>
    <row r="65" ht="35" customHeight="1" spans="2:5">
      <c r="B65" s="428" t="s">
        <v>1410</v>
      </c>
      <c r="C65" s="416"/>
      <c r="D65" s="416"/>
      <c r="E65" s="414" t="str">
        <f t="shared" si="1"/>
        <v> </v>
      </c>
    </row>
    <row r="66" ht="35" customHeight="1" spans="2:5">
      <c r="B66" s="428" t="s">
        <v>1473</v>
      </c>
      <c r="C66" s="416"/>
      <c r="D66" s="416"/>
      <c r="E66" s="414" t="str">
        <f t="shared" si="1"/>
        <v> </v>
      </c>
    </row>
    <row r="67" ht="35" customHeight="1" spans="2:5">
      <c r="B67" s="428" t="s">
        <v>1474</v>
      </c>
      <c r="C67" s="416"/>
      <c r="D67" s="416"/>
      <c r="E67" s="414" t="str">
        <f t="shared" si="1"/>
        <v> </v>
      </c>
    </row>
    <row r="68" ht="35" customHeight="1" spans="2:5">
      <c r="B68" s="428" t="s">
        <v>1475</v>
      </c>
      <c r="C68" s="416"/>
      <c r="D68" s="416"/>
      <c r="E68" s="414" t="str">
        <f t="shared" si="1"/>
        <v> </v>
      </c>
    </row>
    <row r="69" ht="35" customHeight="1" spans="2:5">
      <c r="B69" s="428" t="s">
        <v>870</v>
      </c>
      <c r="C69" s="416"/>
      <c r="D69" s="416"/>
      <c r="E69" s="414" t="str">
        <f t="shared" ref="E69:E132" si="3">IFERROR((D69-C69)/C69*100," ")</f>
        <v> </v>
      </c>
    </row>
    <row r="70" ht="35" customHeight="1" spans="2:5">
      <c r="B70" s="428" t="s">
        <v>1476</v>
      </c>
      <c r="C70" s="416">
        <f>SUM(C71,C87,C98,C102,C106,C110,C119,C128,C92)</f>
        <v>214285</v>
      </c>
      <c r="D70" s="416">
        <f>SUM(D71,D87,D98,D102,D106,D110,D119,D128,D92)</f>
        <v>71408</v>
      </c>
      <c r="E70" s="414">
        <f t="shared" si="3"/>
        <v>-66.6761555871853</v>
      </c>
    </row>
    <row r="71" ht="35" customHeight="1" spans="2:5">
      <c r="B71" s="428" t="s">
        <v>1477</v>
      </c>
      <c r="C71" s="416">
        <f>SUM(C72:C86)</f>
        <v>208515</v>
      </c>
      <c r="D71" s="416">
        <f>SUM(D72:D86)</f>
        <v>71408</v>
      </c>
      <c r="E71" s="414">
        <f t="shared" si="3"/>
        <v>-65.7540224923866</v>
      </c>
    </row>
    <row r="72" ht="35" customHeight="1" spans="2:5">
      <c r="B72" s="429" t="s">
        <v>1478</v>
      </c>
      <c r="C72" s="416">
        <v>171153</v>
      </c>
      <c r="D72" s="416">
        <v>20000</v>
      </c>
      <c r="E72" s="414">
        <f t="shared" si="3"/>
        <v>-88.3145489708039</v>
      </c>
    </row>
    <row r="73" ht="35" customHeight="1" spans="2:5">
      <c r="B73" s="429" t="s">
        <v>1479</v>
      </c>
      <c r="C73" s="416"/>
      <c r="D73" s="416"/>
      <c r="E73" s="414" t="str">
        <f t="shared" si="3"/>
        <v> </v>
      </c>
    </row>
    <row r="74" ht="35" customHeight="1" spans="2:5">
      <c r="B74" s="429" t="s">
        <v>1480</v>
      </c>
      <c r="C74" s="416">
        <v>10023</v>
      </c>
      <c r="D74" s="416">
        <v>700</v>
      </c>
      <c r="E74" s="414">
        <f t="shared" si="3"/>
        <v>-93.0160630549736</v>
      </c>
    </row>
    <row r="75" ht="35" customHeight="1" spans="2:5">
      <c r="B75" s="429" t="s">
        <v>1481</v>
      </c>
      <c r="C75" s="416">
        <v>21960</v>
      </c>
      <c r="D75" s="416"/>
      <c r="E75" s="414">
        <f t="shared" si="3"/>
        <v>-100</v>
      </c>
    </row>
    <row r="76" ht="35" customHeight="1" spans="2:5">
      <c r="B76" s="429" t="s">
        <v>1482</v>
      </c>
      <c r="C76" s="416">
        <v>503</v>
      </c>
      <c r="D76" s="416"/>
      <c r="E76" s="414">
        <f t="shared" si="3"/>
        <v>-100</v>
      </c>
    </row>
    <row r="77" ht="35" customHeight="1" spans="2:5">
      <c r="B77" s="429" t="s">
        <v>1483</v>
      </c>
      <c r="C77" s="416">
        <v>9</v>
      </c>
      <c r="D77" s="416"/>
      <c r="E77" s="414">
        <f t="shared" si="3"/>
        <v>-100</v>
      </c>
    </row>
    <row r="78" ht="35" customHeight="1" spans="2:5">
      <c r="B78" s="429" t="s">
        <v>1484</v>
      </c>
      <c r="C78" s="416"/>
      <c r="D78" s="416"/>
      <c r="E78" s="414" t="str">
        <f t="shared" si="3"/>
        <v> </v>
      </c>
    </row>
    <row r="79" ht="35" customHeight="1" spans="2:5">
      <c r="B79" s="429" t="s">
        <v>1485</v>
      </c>
      <c r="C79" s="416"/>
      <c r="D79" s="416"/>
      <c r="E79" s="414" t="str">
        <f t="shared" si="3"/>
        <v> </v>
      </c>
    </row>
    <row r="80" ht="35" customHeight="1" spans="2:5">
      <c r="B80" s="429" t="s">
        <v>1486</v>
      </c>
      <c r="C80" s="416"/>
      <c r="D80" s="416"/>
      <c r="E80" s="414" t="str">
        <f t="shared" si="3"/>
        <v> </v>
      </c>
    </row>
    <row r="81" ht="35" customHeight="1" spans="2:5">
      <c r="B81" s="429" t="s">
        <v>1487</v>
      </c>
      <c r="C81" s="416"/>
      <c r="D81" s="416"/>
      <c r="E81" s="414" t="str">
        <f t="shared" si="3"/>
        <v> </v>
      </c>
    </row>
    <row r="82" ht="35" customHeight="1" spans="2:5">
      <c r="B82" s="429" t="s">
        <v>1488</v>
      </c>
      <c r="C82" s="416"/>
      <c r="D82" s="416"/>
      <c r="E82" s="414" t="str">
        <f t="shared" si="3"/>
        <v> </v>
      </c>
    </row>
    <row r="83" ht="35" customHeight="1" spans="2:5">
      <c r="B83" s="429" t="s">
        <v>1489</v>
      </c>
      <c r="C83" s="416">
        <v>503</v>
      </c>
      <c r="D83" s="416">
        <v>1203</v>
      </c>
      <c r="E83" s="414">
        <f t="shared" si="3"/>
        <v>139.165009940358</v>
      </c>
    </row>
    <row r="84" ht="35" customHeight="1" spans="2:5">
      <c r="B84" s="429" t="s">
        <v>1490</v>
      </c>
      <c r="C84" s="416">
        <v>2038</v>
      </c>
      <c r="D84" s="416">
        <v>3801</v>
      </c>
      <c r="E84" s="414">
        <f t="shared" si="3"/>
        <v>86.5063788027478</v>
      </c>
    </row>
    <row r="85" ht="35" customHeight="1" spans="2:5">
      <c r="B85" s="429" t="s">
        <v>1491</v>
      </c>
      <c r="C85" s="416">
        <v>246</v>
      </c>
      <c r="D85" s="416">
        <v>10</v>
      </c>
      <c r="E85" s="414">
        <f t="shared" si="3"/>
        <v>-95.9349593495935</v>
      </c>
    </row>
    <row r="86" ht="35" customHeight="1" spans="2:5">
      <c r="B86" s="429" t="s">
        <v>1492</v>
      </c>
      <c r="C86" s="416">
        <v>2080</v>
      </c>
      <c r="D86" s="416">
        <v>45694</v>
      </c>
      <c r="E86" s="414">
        <f t="shared" si="3"/>
        <v>2096.82692307692</v>
      </c>
    </row>
    <row r="87" ht="35" customHeight="1" spans="2:5">
      <c r="B87" s="428" t="s">
        <v>1493</v>
      </c>
      <c r="C87" s="416"/>
      <c r="D87" s="416"/>
      <c r="E87" s="414" t="str">
        <f t="shared" si="3"/>
        <v> </v>
      </c>
    </row>
    <row r="88" ht="35" customHeight="1" spans="2:5">
      <c r="B88" s="429" t="s">
        <v>1478</v>
      </c>
      <c r="C88" s="416"/>
      <c r="D88" s="416"/>
      <c r="E88" s="414" t="str">
        <f t="shared" si="3"/>
        <v> </v>
      </c>
    </row>
    <row r="89" ht="35" customHeight="1" spans="2:5">
      <c r="B89" s="429" t="s">
        <v>1479</v>
      </c>
      <c r="C89" s="416"/>
      <c r="D89" s="416"/>
      <c r="E89" s="414" t="str">
        <f t="shared" si="3"/>
        <v> </v>
      </c>
    </row>
    <row r="90" ht="35" customHeight="1" spans="2:5">
      <c r="B90" s="429" t="s">
        <v>1494</v>
      </c>
      <c r="C90" s="416"/>
      <c r="D90" s="416"/>
      <c r="E90" s="414" t="str">
        <f t="shared" si="3"/>
        <v> </v>
      </c>
    </row>
    <row r="91" ht="35" customHeight="1" spans="2:5">
      <c r="B91" s="428" t="s">
        <v>1495</v>
      </c>
      <c r="C91" s="416"/>
      <c r="D91" s="416"/>
      <c r="E91" s="414" t="str">
        <f t="shared" si="3"/>
        <v> </v>
      </c>
    </row>
    <row r="92" ht="35" customHeight="1" spans="2:5">
      <c r="B92" s="428" t="s">
        <v>1496</v>
      </c>
      <c r="C92" s="416">
        <f>SUM(C93:C97)</f>
        <v>290</v>
      </c>
      <c r="D92" s="416">
        <f>SUM(D93:D97)</f>
        <v>0</v>
      </c>
      <c r="E92" s="414">
        <f t="shared" si="3"/>
        <v>-100</v>
      </c>
    </row>
    <row r="93" ht="35" customHeight="1" spans="2:5">
      <c r="B93" s="429" t="s">
        <v>1497</v>
      </c>
      <c r="C93" s="416">
        <v>290</v>
      </c>
      <c r="D93" s="416"/>
      <c r="E93" s="414">
        <f t="shared" si="3"/>
        <v>-100</v>
      </c>
    </row>
    <row r="94" ht="35" customHeight="1" spans="2:5">
      <c r="B94" s="429" t="s">
        <v>1498</v>
      </c>
      <c r="C94" s="416"/>
      <c r="D94" s="416"/>
      <c r="E94" s="414" t="str">
        <f t="shared" si="3"/>
        <v> </v>
      </c>
    </row>
    <row r="95" ht="35" customHeight="1" spans="2:5">
      <c r="B95" s="429" t="s">
        <v>1499</v>
      </c>
      <c r="C95" s="416"/>
      <c r="D95" s="416"/>
      <c r="E95" s="414" t="str">
        <f t="shared" si="3"/>
        <v> </v>
      </c>
    </row>
    <row r="96" ht="35" customHeight="1" spans="2:5">
      <c r="B96" s="429" t="s">
        <v>1500</v>
      </c>
      <c r="C96" s="416"/>
      <c r="D96" s="416"/>
      <c r="E96" s="414" t="str">
        <f t="shared" si="3"/>
        <v> </v>
      </c>
    </row>
    <row r="97" ht="35" customHeight="1" spans="2:5">
      <c r="B97" s="429" t="s">
        <v>1501</v>
      </c>
      <c r="C97" s="416"/>
      <c r="D97" s="416"/>
      <c r="E97" s="414" t="str">
        <f t="shared" si="3"/>
        <v> </v>
      </c>
    </row>
    <row r="98" ht="35" customHeight="1" spans="2:5">
      <c r="B98" s="428" t="s">
        <v>1502</v>
      </c>
      <c r="C98" s="416"/>
      <c r="D98" s="416"/>
      <c r="E98" s="414" t="str">
        <f t="shared" si="3"/>
        <v> </v>
      </c>
    </row>
    <row r="99" ht="35" customHeight="1" spans="2:5">
      <c r="B99" s="428" t="s">
        <v>1503</v>
      </c>
      <c r="C99" s="416"/>
      <c r="D99" s="416"/>
      <c r="E99" s="414" t="str">
        <f t="shared" si="3"/>
        <v> </v>
      </c>
    </row>
    <row r="100" ht="35" customHeight="1" spans="2:5">
      <c r="B100" s="428" t="s">
        <v>1504</v>
      </c>
      <c r="C100" s="416"/>
      <c r="D100" s="416"/>
      <c r="E100" s="414" t="str">
        <f t="shared" si="3"/>
        <v> </v>
      </c>
    </row>
    <row r="101" ht="35" customHeight="1" spans="2:5">
      <c r="B101" s="428" t="s">
        <v>1505</v>
      </c>
      <c r="C101" s="416"/>
      <c r="D101" s="416"/>
      <c r="E101" s="414" t="str">
        <f t="shared" si="3"/>
        <v> </v>
      </c>
    </row>
    <row r="102" ht="35" customHeight="1" spans="2:5">
      <c r="B102" s="428" t="s">
        <v>1506</v>
      </c>
      <c r="C102" s="416"/>
      <c r="D102" s="416"/>
      <c r="E102" s="414" t="str">
        <f t="shared" si="3"/>
        <v> </v>
      </c>
    </row>
    <row r="103" ht="35" customHeight="1" spans="2:5">
      <c r="B103" s="428" t="s">
        <v>1478</v>
      </c>
      <c r="C103" s="416"/>
      <c r="D103" s="416"/>
      <c r="E103" s="414" t="str">
        <f t="shared" si="3"/>
        <v> </v>
      </c>
    </row>
    <row r="104" ht="35" customHeight="1" spans="2:5">
      <c r="B104" s="428" t="s">
        <v>1479</v>
      </c>
      <c r="C104" s="416"/>
      <c r="D104" s="416"/>
      <c r="E104" s="414" t="str">
        <f t="shared" si="3"/>
        <v> </v>
      </c>
    </row>
    <row r="105" ht="35" customHeight="1" spans="2:5">
      <c r="B105" s="428" t="s">
        <v>1507</v>
      </c>
      <c r="C105" s="416"/>
      <c r="D105" s="416"/>
      <c r="E105" s="414" t="str">
        <f t="shared" si="3"/>
        <v> </v>
      </c>
    </row>
    <row r="106" ht="35" customHeight="1" spans="2:5">
      <c r="B106" s="428" t="s">
        <v>1508</v>
      </c>
      <c r="C106" s="416"/>
      <c r="D106" s="416"/>
      <c r="E106" s="414" t="str">
        <f t="shared" si="3"/>
        <v> </v>
      </c>
    </row>
    <row r="107" ht="35" customHeight="1" spans="2:5">
      <c r="B107" s="428" t="s">
        <v>1478</v>
      </c>
      <c r="C107" s="416"/>
      <c r="D107" s="416"/>
      <c r="E107" s="414" t="str">
        <f t="shared" si="3"/>
        <v> </v>
      </c>
    </row>
    <row r="108" ht="35" customHeight="1" spans="2:5">
      <c r="B108" s="428" t="s">
        <v>1479</v>
      </c>
      <c r="C108" s="416"/>
      <c r="D108" s="416"/>
      <c r="E108" s="414" t="str">
        <f t="shared" si="3"/>
        <v> </v>
      </c>
    </row>
    <row r="109" ht="35" customHeight="1" spans="2:5">
      <c r="B109" s="428" t="s">
        <v>1509</v>
      </c>
      <c r="C109" s="416"/>
      <c r="D109" s="416"/>
      <c r="E109" s="414" t="str">
        <f t="shared" si="3"/>
        <v> </v>
      </c>
    </row>
    <row r="110" ht="35" customHeight="1" spans="2:5">
      <c r="B110" s="428" t="s">
        <v>1510</v>
      </c>
      <c r="C110" s="416"/>
      <c r="D110" s="416"/>
      <c r="E110" s="414" t="str">
        <f t="shared" si="3"/>
        <v> </v>
      </c>
    </row>
    <row r="111" ht="35" customHeight="1" spans="2:5">
      <c r="B111" s="428" t="s">
        <v>1497</v>
      </c>
      <c r="C111" s="416"/>
      <c r="D111" s="416"/>
      <c r="E111" s="414" t="str">
        <f t="shared" si="3"/>
        <v> </v>
      </c>
    </row>
    <row r="112" ht="35" customHeight="1" spans="2:5">
      <c r="B112" s="428" t="s">
        <v>1498</v>
      </c>
      <c r="C112" s="416"/>
      <c r="D112" s="416"/>
      <c r="E112" s="414" t="str">
        <f t="shared" si="3"/>
        <v> </v>
      </c>
    </row>
    <row r="113" ht="35" customHeight="1" spans="2:5">
      <c r="B113" s="428" t="s">
        <v>1499</v>
      </c>
      <c r="C113" s="416"/>
      <c r="D113" s="416"/>
      <c r="E113" s="414" t="str">
        <f t="shared" si="3"/>
        <v> </v>
      </c>
    </row>
    <row r="114" ht="35" customHeight="1" spans="2:5">
      <c r="B114" s="428" t="s">
        <v>1500</v>
      </c>
      <c r="C114" s="416"/>
      <c r="D114" s="416"/>
      <c r="E114" s="414" t="str">
        <f t="shared" si="3"/>
        <v> </v>
      </c>
    </row>
    <row r="115" ht="35" customHeight="1" spans="2:5">
      <c r="B115" s="428" t="s">
        <v>1511</v>
      </c>
      <c r="C115" s="416"/>
      <c r="D115" s="416"/>
      <c r="E115" s="414" t="str">
        <f t="shared" si="3"/>
        <v> </v>
      </c>
    </row>
    <row r="116" ht="35" customHeight="1" spans="2:5">
      <c r="B116" s="428" t="s">
        <v>1512</v>
      </c>
      <c r="C116" s="416"/>
      <c r="D116" s="416"/>
      <c r="E116" s="414" t="str">
        <f t="shared" si="3"/>
        <v> </v>
      </c>
    </row>
    <row r="117" ht="35" customHeight="1" spans="2:5">
      <c r="B117" s="428" t="s">
        <v>1503</v>
      </c>
      <c r="C117" s="416"/>
      <c r="D117" s="416"/>
      <c r="E117" s="414" t="str">
        <f t="shared" si="3"/>
        <v> </v>
      </c>
    </row>
    <row r="118" ht="35" customHeight="1" spans="2:5">
      <c r="B118" s="428" t="s">
        <v>1513</v>
      </c>
      <c r="C118" s="416"/>
      <c r="D118" s="416"/>
      <c r="E118" s="414" t="str">
        <f t="shared" si="3"/>
        <v> </v>
      </c>
    </row>
    <row r="119" ht="35" customHeight="1" spans="2:5">
      <c r="B119" s="428" t="s">
        <v>1514</v>
      </c>
      <c r="C119" s="416"/>
      <c r="D119" s="416"/>
      <c r="E119" s="414" t="str">
        <f t="shared" si="3"/>
        <v> </v>
      </c>
    </row>
    <row r="120" ht="35" customHeight="1" spans="2:5">
      <c r="B120" s="428" t="s">
        <v>1478</v>
      </c>
      <c r="C120" s="416"/>
      <c r="D120" s="416"/>
      <c r="E120" s="414" t="str">
        <f t="shared" si="3"/>
        <v> </v>
      </c>
    </row>
    <row r="121" ht="35" customHeight="1" spans="2:5">
      <c r="B121" s="428" t="s">
        <v>1479</v>
      </c>
      <c r="C121" s="416"/>
      <c r="D121" s="416"/>
      <c r="E121" s="414" t="str">
        <f t="shared" si="3"/>
        <v> </v>
      </c>
    </row>
    <row r="122" ht="35" customHeight="1" spans="2:5">
      <c r="B122" s="428" t="s">
        <v>1480</v>
      </c>
      <c r="C122" s="416"/>
      <c r="D122" s="416"/>
      <c r="E122" s="414" t="str">
        <f t="shared" si="3"/>
        <v> </v>
      </c>
    </row>
    <row r="123" ht="35" customHeight="1" spans="2:5">
      <c r="B123" s="428" t="s">
        <v>1481</v>
      </c>
      <c r="C123" s="416"/>
      <c r="D123" s="416"/>
      <c r="E123" s="414" t="str">
        <f t="shared" si="3"/>
        <v> </v>
      </c>
    </row>
    <row r="124" ht="35" customHeight="1" spans="2:5">
      <c r="B124" s="428" t="s">
        <v>1484</v>
      </c>
      <c r="C124" s="416"/>
      <c r="D124" s="416"/>
      <c r="E124" s="414" t="str">
        <f t="shared" si="3"/>
        <v> </v>
      </c>
    </row>
    <row r="125" ht="35" customHeight="1" spans="2:5">
      <c r="B125" s="428" t="s">
        <v>1486</v>
      </c>
      <c r="C125" s="416"/>
      <c r="D125" s="416"/>
      <c r="E125" s="414" t="str">
        <f t="shared" si="3"/>
        <v> </v>
      </c>
    </row>
    <row r="126" ht="35" customHeight="1" spans="2:5">
      <c r="B126" s="428" t="s">
        <v>1487</v>
      </c>
      <c r="C126" s="416"/>
      <c r="D126" s="416"/>
      <c r="E126" s="414" t="str">
        <f t="shared" si="3"/>
        <v> </v>
      </c>
    </row>
    <row r="127" ht="35" customHeight="1" spans="2:5">
      <c r="B127" s="428" t="s">
        <v>1515</v>
      </c>
      <c r="C127" s="416"/>
      <c r="D127" s="416"/>
      <c r="E127" s="414" t="str">
        <f t="shared" si="3"/>
        <v> </v>
      </c>
    </row>
    <row r="128" ht="35" customHeight="1" spans="2:5">
      <c r="B128" s="428" t="s">
        <v>1410</v>
      </c>
      <c r="C128" s="416">
        <f>SUM(C129:C130)</f>
        <v>5480</v>
      </c>
      <c r="D128" s="416">
        <f>SUM(D129:D130)</f>
        <v>0</v>
      </c>
      <c r="E128" s="414">
        <f t="shared" si="3"/>
        <v>-100</v>
      </c>
    </row>
    <row r="129" ht="35" customHeight="1" spans="2:5">
      <c r="B129" s="428" t="s">
        <v>1516</v>
      </c>
      <c r="C129" s="416"/>
      <c r="D129" s="416"/>
      <c r="E129" s="414" t="str">
        <f t="shared" si="3"/>
        <v> </v>
      </c>
    </row>
    <row r="130" ht="35" customHeight="1" spans="2:5">
      <c r="B130" s="428" t="s">
        <v>890</v>
      </c>
      <c r="C130" s="416">
        <v>5480</v>
      </c>
      <c r="D130" s="416"/>
      <c r="E130" s="414">
        <f t="shared" si="3"/>
        <v>-100</v>
      </c>
    </row>
    <row r="131" ht="35" customHeight="1" spans="2:5">
      <c r="B131" s="428" t="s">
        <v>1309</v>
      </c>
      <c r="C131" s="416">
        <f>SUM(C132,C155)</f>
        <v>575</v>
      </c>
      <c r="D131" s="416">
        <f>SUM(D132,D155)</f>
        <v>1863</v>
      </c>
      <c r="E131" s="414">
        <f t="shared" si="3"/>
        <v>224</v>
      </c>
    </row>
    <row r="132" ht="35" customHeight="1" spans="2:5">
      <c r="B132" s="429" t="s">
        <v>1517</v>
      </c>
      <c r="C132" s="416">
        <f>SUM(C133:C136)</f>
        <v>123</v>
      </c>
      <c r="D132" s="416">
        <f>SUM(D133:D136)</f>
        <v>1683</v>
      </c>
      <c r="E132" s="414">
        <f t="shared" si="3"/>
        <v>1268.29268292683</v>
      </c>
    </row>
    <row r="133" ht="35" customHeight="1" spans="2:5">
      <c r="B133" s="429" t="s">
        <v>1518</v>
      </c>
      <c r="C133" s="416">
        <v>123</v>
      </c>
      <c r="D133" s="416">
        <v>1683</v>
      </c>
      <c r="E133" s="414">
        <f t="shared" ref="E133:E196" si="4">IFERROR((D133-C133)/C133*100," ")</f>
        <v>1268.29268292683</v>
      </c>
    </row>
    <row r="134" ht="35" customHeight="1" spans="2:5">
      <c r="B134" s="429" t="s">
        <v>1519</v>
      </c>
      <c r="C134" s="416"/>
      <c r="D134" s="416"/>
      <c r="E134" s="414" t="str">
        <f t="shared" si="4"/>
        <v> </v>
      </c>
    </row>
    <row r="135" ht="35" customHeight="1" spans="2:5">
      <c r="B135" s="429" t="s">
        <v>1520</v>
      </c>
      <c r="C135" s="416"/>
      <c r="D135" s="416"/>
      <c r="E135" s="414" t="str">
        <f t="shared" si="4"/>
        <v> </v>
      </c>
    </row>
    <row r="136" ht="35" customHeight="1" spans="2:5">
      <c r="B136" s="429" t="s">
        <v>1521</v>
      </c>
      <c r="C136" s="416"/>
      <c r="D136" s="416"/>
      <c r="E136" s="414" t="str">
        <f t="shared" si="4"/>
        <v> </v>
      </c>
    </row>
    <row r="137" ht="35" customHeight="1" spans="2:5">
      <c r="B137" s="429" t="s">
        <v>1522</v>
      </c>
      <c r="C137" s="416"/>
      <c r="D137" s="416"/>
      <c r="E137" s="414" t="str">
        <f t="shared" si="4"/>
        <v> </v>
      </c>
    </row>
    <row r="138" ht="35" customHeight="1" spans="2:5">
      <c r="B138" s="429" t="s">
        <v>1518</v>
      </c>
      <c r="C138" s="416"/>
      <c r="D138" s="416"/>
      <c r="E138" s="414" t="str">
        <f t="shared" si="4"/>
        <v> </v>
      </c>
    </row>
    <row r="139" ht="35" customHeight="1" spans="2:5">
      <c r="B139" s="429" t="s">
        <v>1519</v>
      </c>
      <c r="C139" s="416"/>
      <c r="D139" s="416"/>
      <c r="E139" s="414" t="str">
        <f t="shared" si="4"/>
        <v> </v>
      </c>
    </row>
    <row r="140" ht="35" customHeight="1" spans="2:5">
      <c r="B140" s="429" t="s">
        <v>1523</v>
      </c>
      <c r="C140" s="416"/>
      <c r="D140" s="416"/>
      <c r="E140" s="414" t="str">
        <f t="shared" si="4"/>
        <v> </v>
      </c>
    </row>
    <row r="141" ht="35" customHeight="1" spans="2:5">
      <c r="B141" s="429" t="s">
        <v>1524</v>
      </c>
      <c r="C141" s="416"/>
      <c r="D141" s="416"/>
      <c r="E141" s="414" t="str">
        <f t="shared" si="4"/>
        <v> </v>
      </c>
    </row>
    <row r="142" ht="35" customHeight="1" spans="2:5">
      <c r="B142" s="429" t="s">
        <v>1525</v>
      </c>
      <c r="C142" s="416"/>
      <c r="D142" s="416"/>
      <c r="E142" s="414" t="str">
        <f t="shared" si="4"/>
        <v> </v>
      </c>
    </row>
    <row r="143" ht="35" customHeight="1" spans="2:5">
      <c r="B143" s="429" t="s">
        <v>954</v>
      </c>
      <c r="C143" s="416"/>
      <c r="D143" s="416"/>
      <c r="E143" s="414" t="str">
        <f t="shared" si="4"/>
        <v> </v>
      </c>
    </row>
    <row r="144" ht="35" customHeight="1" spans="2:5">
      <c r="B144" s="429" t="s">
        <v>1526</v>
      </c>
      <c r="C144" s="416"/>
      <c r="D144" s="416"/>
      <c r="E144" s="414" t="str">
        <f t="shared" si="4"/>
        <v> </v>
      </c>
    </row>
    <row r="145" ht="35" customHeight="1" spans="2:5">
      <c r="B145" s="429" t="s">
        <v>1527</v>
      </c>
      <c r="C145" s="416"/>
      <c r="D145" s="416"/>
      <c r="E145" s="414" t="str">
        <f t="shared" si="4"/>
        <v> </v>
      </c>
    </row>
    <row r="146" ht="35" customHeight="1" spans="2:5">
      <c r="B146" s="429" t="s">
        <v>1528</v>
      </c>
      <c r="C146" s="416"/>
      <c r="D146" s="416"/>
      <c r="E146" s="414" t="str">
        <f t="shared" si="4"/>
        <v> </v>
      </c>
    </row>
    <row r="147" ht="35" customHeight="1" spans="2:5">
      <c r="B147" s="429" t="s">
        <v>1529</v>
      </c>
      <c r="C147" s="416"/>
      <c r="D147" s="416"/>
      <c r="E147" s="414" t="str">
        <f t="shared" si="4"/>
        <v> </v>
      </c>
    </row>
    <row r="148" ht="35" customHeight="1" spans="2:5">
      <c r="B148" s="429" t="s">
        <v>1518</v>
      </c>
      <c r="C148" s="416"/>
      <c r="D148" s="416"/>
      <c r="E148" s="414" t="str">
        <f t="shared" si="4"/>
        <v> </v>
      </c>
    </row>
    <row r="149" ht="35" customHeight="1" spans="2:5">
      <c r="B149" s="429" t="s">
        <v>1530</v>
      </c>
      <c r="C149" s="416"/>
      <c r="D149" s="416"/>
      <c r="E149" s="414" t="str">
        <f t="shared" si="4"/>
        <v> </v>
      </c>
    </row>
    <row r="150" ht="35" customHeight="1" spans="2:5">
      <c r="B150" s="429" t="s">
        <v>1531</v>
      </c>
      <c r="C150" s="416"/>
      <c r="D150" s="416"/>
      <c r="E150" s="414" t="str">
        <f t="shared" si="4"/>
        <v> </v>
      </c>
    </row>
    <row r="151" ht="35" customHeight="1" spans="2:5">
      <c r="B151" s="429" t="s">
        <v>954</v>
      </c>
      <c r="C151" s="416"/>
      <c r="D151" s="416"/>
      <c r="E151" s="414" t="str">
        <f t="shared" si="4"/>
        <v> </v>
      </c>
    </row>
    <row r="152" ht="35" customHeight="1" spans="2:5">
      <c r="B152" s="429" t="s">
        <v>1532</v>
      </c>
      <c r="C152" s="416"/>
      <c r="D152" s="416"/>
      <c r="E152" s="414" t="str">
        <f t="shared" si="4"/>
        <v> </v>
      </c>
    </row>
    <row r="153" ht="35" customHeight="1" spans="2:5">
      <c r="B153" s="429" t="s">
        <v>1527</v>
      </c>
      <c r="C153" s="416"/>
      <c r="D153" s="416"/>
      <c r="E153" s="414" t="str">
        <f t="shared" si="4"/>
        <v> </v>
      </c>
    </row>
    <row r="154" ht="35" customHeight="1" spans="2:5">
      <c r="B154" s="429" t="s">
        <v>1533</v>
      </c>
      <c r="C154" s="416"/>
      <c r="D154" s="416"/>
      <c r="E154" s="414" t="str">
        <f t="shared" si="4"/>
        <v> </v>
      </c>
    </row>
    <row r="155" ht="35" customHeight="1" spans="2:5">
      <c r="B155" s="429" t="s">
        <v>1534</v>
      </c>
      <c r="C155" s="416">
        <f>SUM(C156:C158)</f>
        <v>452</v>
      </c>
      <c r="D155" s="416">
        <f>SUM(D156:D158)</f>
        <v>180</v>
      </c>
      <c r="E155" s="414">
        <f t="shared" si="4"/>
        <v>-60.1769911504425</v>
      </c>
    </row>
    <row r="156" ht="35" customHeight="1" spans="2:5">
      <c r="B156" s="429" t="s">
        <v>1535</v>
      </c>
      <c r="C156" s="416">
        <v>452</v>
      </c>
      <c r="D156" s="416">
        <v>180</v>
      </c>
      <c r="E156" s="414">
        <f t="shared" si="4"/>
        <v>-60.1769911504425</v>
      </c>
    </row>
    <row r="157" ht="35" customHeight="1" spans="2:5">
      <c r="B157" s="429" t="s">
        <v>1518</v>
      </c>
      <c r="C157" s="416"/>
      <c r="D157" s="416"/>
      <c r="E157" s="414" t="str">
        <f t="shared" si="4"/>
        <v> </v>
      </c>
    </row>
    <row r="158" ht="35" customHeight="1" spans="2:5">
      <c r="B158" s="429" t="s">
        <v>1536</v>
      </c>
      <c r="C158" s="416"/>
      <c r="D158" s="416"/>
      <c r="E158" s="414" t="str">
        <f t="shared" si="4"/>
        <v> </v>
      </c>
    </row>
    <row r="159" ht="35" customHeight="1" spans="2:5">
      <c r="B159" s="429" t="s">
        <v>1537</v>
      </c>
      <c r="C159" s="416"/>
      <c r="D159" s="416"/>
      <c r="E159" s="414" t="str">
        <f t="shared" si="4"/>
        <v> </v>
      </c>
    </row>
    <row r="160" ht="35" customHeight="1" spans="2:5">
      <c r="B160" s="429" t="s">
        <v>1535</v>
      </c>
      <c r="C160" s="416"/>
      <c r="D160" s="416"/>
      <c r="E160" s="414" t="str">
        <f t="shared" si="4"/>
        <v> </v>
      </c>
    </row>
    <row r="161" ht="35" customHeight="1" spans="2:5">
      <c r="B161" s="429" t="s">
        <v>1518</v>
      </c>
      <c r="C161" s="416"/>
      <c r="D161" s="416"/>
      <c r="E161" s="414" t="str">
        <f t="shared" si="4"/>
        <v> </v>
      </c>
    </row>
    <row r="162" ht="35" customHeight="1" spans="2:5">
      <c r="B162" s="429" t="s">
        <v>1538</v>
      </c>
      <c r="C162" s="416"/>
      <c r="D162" s="416"/>
      <c r="E162" s="414" t="str">
        <f t="shared" si="4"/>
        <v> </v>
      </c>
    </row>
    <row r="163" ht="35" customHeight="1" spans="2:5">
      <c r="B163" s="429" t="s">
        <v>1539</v>
      </c>
      <c r="C163" s="416"/>
      <c r="D163" s="416"/>
      <c r="E163" s="414" t="str">
        <f t="shared" si="4"/>
        <v> </v>
      </c>
    </row>
    <row r="164" ht="35" customHeight="1" spans="2:5">
      <c r="B164" s="429" t="s">
        <v>1518</v>
      </c>
      <c r="C164" s="416"/>
      <c r="D164" s="416"/>
      <c r="E164" s="414" t="str">
        <f t="shared" si="4"/>
        <v> </v>
      </c>
    </row>
    <row r="165" ht="35" customHeight="1" spans="2:5">
      <c r="B165" s="429" t="s">
        <v>1540</v>
      </c>
      <c r="C165" s="416"/>
      <c r="D165" s="416"/>
      <c r="E165" s="414" t="str">
        <f t="shared" si="4"/>
        <v> </v>
      </c>
    </row>
    <row r="166" ht="35" customHeight="1" spans="2:5">
      <c r="B166" s="429" t="s">
        <v>1410</v>
      </c>
      <c r="C166" s="416"/>
      <c r="D166" s="416"/>
      <c r="E166" s="414" t="str">
        <f t="shared" si="4"/>
        <v> </v>
      </c>
    </row>
    <row r="167" ht="35" customHeight="1" spans="2:5">
      <c r="B167" s="429" t="s">
        <v>1541</v>
      </c>
      <c r="C167" s="416"/>
      <c r="D167" s="416"/>
      <c r="E167" s="414" t="str">
        <f t="shared" si="4"/>
        <v> </v>
      </c>
    </row>
    <row r="168" ht="35" customHeight="1" spans="2:5">
      <c r="B168" s="429" t="s">
        <v>1542</v>
      </c>
      <c r="C168" s="416"/>
      <c r="D168" s="416"/>
      <c r="E168" s="414" t="str">
        <f t="shared" si="4"/>
        <v> </v>
      </c>
    </row>
    <row r="169" ht="35" customHeight="1" spans="2:5">
      <c r="B169" s="429" t="s">
        <v>981</v>
      </c>
      <c r="C169" s="416"/>
      <c r="D169" s="416"/>
      <c r="E169" s="414" t="str">
        <f t="shared" si="4"/>
        <v> </v>
      </c>
    </row>
    <row r="170" ht="35" customHeight="1" spans="2:5">
      <c r="B170" s="429" t="s">
        <v>1310</v>
      </c>
      <c r="C170" s="416"/>
      <c r="D170" s="416"/>
      <c r="E170" s="414" t="str">
        <f t="shared" si="4"/>
        <v> </v>
      </c>
    </row>
    <row r="171" ht="35" customHeight="1" spans="2:5">
      <c r="B171" s="429" t="s">
        <v>1543</v>
      </c>
      <c r="C171" s="416"/>
      <c r="D171" s="416"/>
      <c r="E171" s="414" t="str">
        <f t="shared" si="4"/>
        <v> </v>
      </c>
    </row>
    <row r="172" ht="35" customHeight="1" spans="2:5">
      <c r="B172" s="429" t="s">
        <v>984</v>
      </c>
      <c r="C172" s="416"/>
      <c r="D172" s="416"/>
      <c r="E172" s="414" t="str">
        <f t="shared" si="4"/>
        <v> </v>
      </c>
    </row>
    <row r="173" ht="35" customHeight="1" spans="2:5">
      <c r="B173" s="429" t="s">
        <v>985</v>
      </c>
      <c r="C173" s="416"/>
      <c r="D173" s="416"/>
      <c r="E173" s="414" t="str">
        <f t="shared" si="4"/>
        <v> </v>
      </c>
    </row>
    <row r="174" ht="35" customHeight="1" spans="2:5">
      <c r="B174" s="429" t="s">
        <v>1544</v>
      </c>
      <c r="C174" s="416"/>
      <c r="D174" s="416"/>
      <c r="E174" s="414" t="str">
        <f t="shared" si="4"/>
        <v> </v>
      </c>
    </row>
    <row r="175" ht="35" customHeight="1" spans="2:5">
      <c r="B175" s="429" t="s">
        <v>1545</v>
      </c>
      <c r="C175" s="416"/>
      <c r="D175" s="416"/>
      <c r="E175" s="414" t="str">
        <f t="shared" si="4"/>
        <v> </v>
      </c>
    </row>
    <row r="176" ht="35" customHeight="1" spans="2:5">
      <c r="B176" s="429" t="s">
        <v>1546</v>
      </c>
      <c r="C176" s="416"/>
      <c r="D176" s="416"/>
      <c r="E176" s="414" t="str">
        <f t="shared" si="4"/>
        <v> </v>
      </c>
    </row>
    <row r="177" ht="35" customHeight="1" spans="2:5">
      <c r="B177" s="429" t="s">
        <v>1544</v>
      </c>
      <c r="C177" s="416"/>
      <c r="D177" s="416"/>
      <c r="E177" s="414" t="str">
        <f t="shared" si="4"/>
        <v> </v>
      </c>
    </row>
    <row r="178" ht="35" customHeight="1" spans="2:5">
      <c r="B178" s="429" t="s">
        <v>1547</v>
      </c>
      <c r="C178" s="416"/>
      <c r="D178" s="416"/>
      <c r="E178" s="414" t="str">
        <f t="shared" si="4"/>
        <v> </v>
      </c>
    </row>
    <row r="179" ht="35" customHeight="1" spans="2:5">
      <c r="B179" s="429" t="s">
        <v>1548</v>
      </c>
      <c r="C179" s="416"/>
      <c r="D179" s="416"/>
      <c r="E179" s="414" t="str">
        <f t="shared" si="4"/>
        <v> </v>
      </c>
    </row>
    <row r="180" ht="35" customHeight="1" spans="2:5">
      <c r="B180" s="429" t="s">
        <v>1549</v>
      </c>
      <c r="C180" s="416"/>
      <c r="D180" s="416"/>
      <c r="E180" s="414" t="str">
        <f t="shared" si="4"/>
        <v> </v>
      </c>
    </row>
    <row r="181" ht="35" customHeight="1" spans="2:5">
      <c r="B181" s="429" t="s">
        <v>1550</v>
      </c>
      <c r="C181" s="416"/>
      <c r="D181" s="416"/>
      <c r="E181" s="414" t="str">
        <f t="shared" si="4"/>
        <v> </v>
      </c>
    </row>
    <row r="182" ht="35" customHeight="1" spans="2:5">
      <c r="B182" s="429" t="s">
        <v>1551</v>
      </c>
      <c r="C182" s="416"/>
      <c r="D182" s="416"/>
      <c r="E182" s="414" t="str">
        <f t="shared" si="4"/>
        <v> </v>
      </c>
    </row>
    <row r="183" ht="35" customHeight="1" spans="2:5">
      <c r="B183" s="429" t="s">
        <v>1552</v>
      </c>
      <c r="C183" s="416"/>
      <c r="D183" s="416"/>
      <c r="E183" s="414" t="str">
        <f t="shared" si="4"/>
        <v> </v>
      </c>
    </row>
    <row r="184" ht="35" customHeight="1" spans="2:5">
      <c r="B184" s="429" t="s">
        <v>1553</v>
      </c>
      <c r="C184" s="416"/>
      <c r="D184" s="416"/>
      <c r="E184" s="414" t="str">
        <f t="shared" si="4"/>
        <v> </v>
      </c>
    </row>
    <row r="185" ht="35" customHeight="1" spans="2:5">
      <c r="B185" s="429" t="s">
        <v>1554</v>
      </c>
      <c r="C185" s="416"/>
      <c r="D185" s="416"/>
      <c r="E185" s="414" t="str">
        <f t="shared" si="4"/>
        <v> </v>
      </c>
    </row>
    <row r="186" ht="35" customHeight="1" spans="2:5">
      <c r="B186" s="429" t="s">
        <v>1555</v>
      </c>
      <c r="C186" s="416"/>
      <c r="D186" s="416"/>
      <c r="E186" s="414" t="str">
        <f t="shared" si="4"/>
        <v> </v>
      </c>
    </row>
    <row r="187" ht="35" customHeight="1" spans="2:5">
      <c r="B187" s="429" t="s">
        <v>1556</v>
      </c>
      <c r="C187" s="416"/>
      <c r="D187" s="416"/>
      <c r="E187" s="414" t="str">
        <f t="shared" si="4"/>
        <v> </v>
      </c>
    </row>
    <row r="188" ht="35" customHeight="1" spans="2:5">
      <c r="B188" s="429" t="s">
        <v>1557</v>
      </c>
      <c r="C188" s="416"/>
      <c r="D188" s="416"/>
      <c r="E188" s="414" t="str">
        <f t="shared" si="4"/>
        <v> </v>
      </c>
    </row>
    <row r="189" ht="35" customHeight="1" spans="2:5">
      <c r="B189" s="429" t="s">
        <v>1558</v>
      </c>
      <c r="C189" s="416"/>
      <c r="D189" s="416"/>
      <c r="E189" s="414" t="str">
        <f t="shared" si="4"/>
        <v> </v>
      </c>
    </row>
    <row r="190" ht="35" customHeight="1" spans="2:5">
      <c r="B190" s="429" t="s">
        <v>1559</v>
      </c>
      <c r="C190" s="416"/>
      <c r="D190" s="416"/>
      <c r="E190" s="414" t="str">
        <f t="shared" si="4"/>
        <v> </v>
      </c>
    </row>
    <row r="191" ht="35" customHeight="1" spans="2:5">
      <c r="B191" s="429" t="s">
        <v>1560</v>
      </c>
      <c r="C191" s="416"/>
      <c r="D191" s="416"/>
      <c r="E191" s="414" t="str">
        <f t="shared" si="4"/>
        <v> </v>
      </c>
    </row>
    <row r="192" ht="35" customHeight="1" spans="2:5">
      <c r="B192" s="429" t="s">
        <v>1561</v>
      </c>
      <c r="C192" s="416"/>
      <c r="D192" s="416"/>
      <c r="E192" s="414" t="str">
        <f t="shared" si="4"/>
        <v> </v>
      </c>
    </row>
    <row r="193" ht="35" customHeight="1" spans="2:5">
      <c r="B193" s="429" t="s">
        <v>1562</v>
      </c>
      <c r="C193" s="416"/>
      <c r="D193" s="416"/>
      <c r="E193" s="414" t="str">
        <f t="shared" si="4"/>
        <v> </v>
      </c>
    </row>
    <row r="194" ht="35" customHeight="1" spans="2:5">
      <c r="B194" s="429" t="s">
        <v>1563</v>
      </c>
      <c r="C194" s="416"/>
      <c r="D194" s="416"/>
      <c r="E194" s="414" t="str">
        <f t="shared" si="4"/>
        <v> </v>
      </c>
    </row>
    <row r="195" ht="35" customHeight="1" spans="2:5">
      <c r="B195" s="429" t="s">
        <v>1564</v>
      </c>
      <c r="C195" s="416"/>
      <c r="D195" s="416"/>
      <c r="E195" s="414" t="str">
        <f t="shared" si="4"/>
        <v> </v>
      </c>
    </row>
    <row r="196" ht="35" customHeight="1" spans="2:5">
      <c r="B196" s="429" t="s">
        <v>1565</v>
      </c>
      <c r="C196" s="416"/>
      <c r="D196" s="416"/>
      <c r="E196" s="414" t="str">
        <f t="shared" si="4"/>
        <v> </v>
      </c>
    </row>
    <row r="197" ht="35" customHeight="1" spans="2:5">
      <c r="B197" s="429" t="s">
        <v>1566</v>
      </c>
      <c r="C197" s="416"/>
      <c r="D197" s="416"/>
      <c r="E197" s="414" t="str">
        <f t="shared" ref="E197:E260" si="5">IFERROR((D197-C197)/C197*100," ")</f>
        <v> </v>
      </c>
    </row>
    <row r="198" ht="35" customHeight="1" spans="2:5">
      <c r="B198" s="429" t="s">
        <v>1567</v>
      </c>
      <c r="C198" s="416"/>
      <c r="D198" s="416"/>
      <c r="E198" s="414" t="str">
        <f t="shared" si="5"/>
        <v> </v>
      </c>
    </row>
    <row r="199" ht="35" customHeight="1" spans="2:5">
      <c r="B199" s="429" t="s">
        <v>1011</v>
      </c>
      <c r="C199" s="416"/>
      <c r="D199" s="416"/>
      <c r="E199" s="414" t="str">
        <f t="shared" si="5"/>
        <v> </v>
      </c>
    </row>
    <row r="200" ht="35" customHeight="1" spans="2:5">
      <c r="B200" s="429" t="s">
        <v>1568</v>
      </c>
      <c r="C200" s="416"/>
      <c r="D200" s="416"/>
      <c r="E200" s="414" t="str">
        <f t="shared" si="5"/>
        <v> </v>
      </c>
    </row>
    <row r="201" ht="35" customHeight="1" spans="2:5">
      <c r="B201" s="429" t="s">
        <v>1569</v>
      </c>
      <c r="C201" s="416"/>
      <c r="D201" s="416"/>
      <c r="E201" s="414" t="str">
        <f t="shared" si="5"/>
        <v> </v>
      </c>
    </row>
    <row r="202" ht="35" customHeight="1" spans="2:5">
      <c r="B202" s="429" t="s">
        <v>1570</v>
      </c>
      <c r="C202" s="416"/>
      <c r="D202" s="416"/>
      <c r="E202" s="414" t="str">
        <f t="shared" si="5"/>
        <v> </v>
      </c>
    </row>
    <row r="203" ht="35" customHeight="1" spans="2:5">
      <c r="B203" s="429" t="s">
        <v>1571</v>
      </c>
      <c r="C203" s="416"/>
      <c r="D203" s="416"/>
      <c r="E203" s="414" t="str">
        <f t="shared" si="5"/>
        <v> </v>
      </c>
    </row>
    <row r="204" ht="35" customHeight="1" spans="2:5">
      <c r="B204" s="429" t="s">
        <v>1572</v>
      </c>
      <c r="C204" s="416"/>
      <c r="D204" s="416"/>
      <c r="E204" s="414" t="str">
        <f t="shared" si="5"/>
        <v> </v>
      </c>
    </row>
    <row r="205" ht="35" customHeight="1" spans="2:5">
      <c r="B205" s="429" t="s">
        <v>1573</v>
      </c>
      <c r="C205" s="416"/>
      <c r="D205" s="416"/>
      <c r="E205" s="414" t="str">
        <f t="shared" si="5"/>
        <v> </v>
      </c>
    </row>
    <row r="206" ht="35" customHeight="1" spans="2:5">
      <c r="B206" s="429" t="s">
        <v>1574</v>
      </c>
      <c r="C206" s="416"/>
      <c r="D206" s="416"/>
      <c r="E206" s="414" t="str">
        <f t="shared" si="5"/>
        <v> </v>
      </c>
    </row>
    <row r="207" ht="35" customHeight="1" spans="2:5">
      <c r="B207" s="429" t="s">
        <v>1575</v>
      </c>
      <c r="C207" s="416"/>
      <c r="D207" s="416"/>
      <c r="E207" s="414" t="str">
        <f t="shared" si="5"/>
        <v> </v>
      </c>
    </row>
    <row r="208" ht="35" customHeight="1" spans="2:5">
      <c r="B208" s="428" t="s">
        <v>984</v>
      </c>
      <c r="C208" s="416"/>
      <c r="D208" s="416"/>
      <c r="E208" s="414" t="str">
        <f t="shared" si="5"/>
        <v> </v>
      </c>
    </row>
    <row r="209" ht="35" customHeight="1" spans="2:5">
      <c r="B209" s="428" t="s">
        <v>1576</v>
      </c>
      <c r="C209" s="416"/>
      <c r="D209" s="416"/>
      <c r="E209" s="414" t="str">
        <f t="shared" si="5"/>
        <v> </v>
      </c>
    </row>
    <row r="210" ht="35" customHeight="1" spans="2:5">
      <c r="B210" s="429" t="s">
        <v>1577</v>
      </c>
      <c r="C210" s="416"/>
      <c r="D210" s="416"/>
      <c r="E210" s="414" t="str">
        <f t="shared" si="5"/>
        <v> </v>
      </c>
    </row>
    <row r="211" ht="35" customHeight="1" spans="2:5">
      <c r="B211" s="428" t="s">
        <v>984</v>
      </c>
      <c r="C211" s="416"/>
      <c r="D211" s="416"/>
      <c r="E211" s="414" t="str">
        <f t="shared" si="5"/>
        <v> </v>
      </c>
    </row>
    <row r="212" ht="35" customHeight="1" spans="2:5">
      <c r="B212" s="428" t="s">
        <v>1578</v>
      </c>
      <c r="C212" s="416"/>
      <c r="D212" s="416"/>
      <c r="E212" s="414" t="str">
        <f t="shared" si="5"/>
        <v> </v>
      </c>
    </row>
    <row r="213" ht="35" customHeight="1" spans="2:5">
      <c r="B213" s="429" t="s">
        <v>1579</v>
      </c>
      <c r="C213" s="416"/>
      <c r="D213" s="416"/>
      <c r="E213" s="414" t="str">
        <f t="shared" si="5"/>
        <v> </v>
      </c>
    </row>
    <row r="214" ht="35" customHeight="1" spans="2:5">
      <c r="B214" s="429" t="s">
        <v>1410</v>
      </c>
      <c r="C214" s="416"/>
      <c r="D214" s="416"/>
      <c r="E214" s="414" t="str">
        <f t="shared" si="5"/>
        <v> </v>
      </c>
    </row>
    <row r="215" ht="35" customHeight="1" spans="2:5">
      <c r="B215" s="429" t="s">
        <v>1580</v>
      </c>
      <c r="C215" s="416"/>
      <c r="D215" s="416"/>
      <c r="E215" s="414" t="str">
        <f t="shared" si="5"/>
        <v> </v>
      </c>
    </row>
    <row r="216" ht="35" customHeight="1" spans="2:5">
      <c r="B216" s="429" t="s">
        <v>1581</v>
      </c>
      <c r="C216" s="416"/>
      <c r="D216" s="416"/>
      <c r="E216" s="414" t="str">
        <f t="shared" si="5"/>
        <v> </v>
      </c>
    </row>
    <row r="217" ht="35" customHeight="1" spans="2:5">
      <c r="B217" s="429" t="s">
        <v>1582</v>
      </c>
      <c r="C217" s="416"/>
      <c r="D217" s="416"/>
      <c r="E217" s="414" t="str">
        <f t="shared" si="5"/>
        <v> </v>
      </c>
    </row>
    <row r="218" ht="35" customHeight="1" spans="2:5">
      <c r="B218" s="429" t="s">
        <v>1583</v>
      </c>
      <c r="C218" s="416"/>
      <c r="D218" s="416"/>
      <c r="E218" s="414" t="str">
        <f t="shared" si="5"/>
        <v> </v>
      </c>
    </row>
    <row r="219" ht="35" customHeight="1" spans="2:5">
      <c r="B219" s="429" t="s">
        <v>1026</v>
      </c>
      <c r="C219" s="416"/>
      <c r="D219" s="416"/>
      <c r="E219" s="414" t="str">
        <f t="shared" si="5"/>
        <v> </v>
      </c>
    </row>
    <row r="220" ht="35" customHeight="1" spans="2:5">
      <c r="B220" s="429" t="s">
        <v>1311</v>
      </c>
      <c r="C220" s="416"/>
      <c r="D220" s="416"/>
      <c r="E220" s="414" t="str">
        <f t="shared" si="5"/>
        <v> </v>
      </c>
    </row>
    <row r="221" ht="35" customHeight="1" spans="2:5">
      <c r="B221" s="429" t="s">
        <v>1584</v>
      </c>
      <c r="C221" s="416"/>
      <c r="D221" s="416"/>
      <c r="E221" s="414" t="str">
        <f t="shared" si="5"/>
        <v> </v>
      </c>
    </row>
    <row r="222" ht="35" customHeight="1" spans="2:5">
      <c r="B222" s="429" t="s">
        <v>1585</v>
      </c>
      <c r="C222" s="416"/>
      <c r="D222" s="416"/>
      <c r="E222" s="414" t="str">
        <f t="shared" si="5"/>
        <v> </v>
      </c>
    </row>
    <row r="223" ht="35" customHeight="1" spans="2:5">
      <c r="B223" s="429" t="s">
        <v>1586</v>
      </c>
      <c r="C223" s="416"/>
      <c r="D223" s="416"/>
      <c r="E223" s="414" t="str">
        <f t="shared" si="5"/>
        <v> </v>
      </c>
    </row>
    <row r="224" ht="35" customHeight="1" spans="2:5">
      <c r="B224" s="429" t="s">
        <v>1410</v>
      </c>
      <c r="C224" s="416"/>
      <c r="D224" s="416"/>
      <c r="E224" s="414" t="str">
        <f t="shared" si="5"/>
        <v> </v>
      </c>
    </row>
    <row r="225" ht="35" customHeight="1" spans="2:5">
      <c r="B225" s="429" t="s">
        <v>1587</v>
      </c>
      <c r="C225" s="416"/>
      <c r="D225" s="416"/>
      <c r="E225" s="414" t="str">
        <f t="shared" si="5"/>
        <v> </v>
      </c>
    </row>
    <row r="226" ht="35" customHeight="1" spans="2:5">
      <c r="B226" s="429" t="s">
        <v>1588</v>
      </c>
      <c r="C226" s="416"/>
      <c r="D226" s="416"/>
      <c r="E226" s="414" t="str">
        <f t="shared" si="5"/>
        <v> </v>
      </c>
    </row>
    <row r="227" ht="35" customHeight="1" spans="2:5">
      <c r="B227" s="429" t="s">
        <v>1589</v>
      </c>
      <c r="C227" s="416"/>
      <c r="D227" s="416"/>
      <c r="E227" s="414" t="str">
        <f t="shared" si="5"/>
        <v> </v>
      </c>
    </row>
    <row r="228" ht="35" customHeight="1" spans="2:5">
      <c r="B228" s="429" t="s">
        <v>1071</v>
      </c>
      <c r="C228" s="416"/>
      <c r="D228" s="416"/>
      <c r="E228" s="414" t="str">
        <f t="shared" si="5"/>
        <v> </v>
      </c>
    </row>
    <row r="229" ht="35" customHeight="1" spans="2:5">
      <c r="B229" s="429" t="s">
        <v>1314</v>
      </c>
      <c r="C229" s="416"/>
      <c r="D229" s="416"/>
      <c r="E229" s="414" t="str">
        <f t="shared" si="5"/>
        <v> </v>
      </c>
    </row>
    <row r="230" ht="35" customHeight="1" spans="2:5">
      <c r="B230" s="429" t="s">
        <v>1590</v>
      </c>
      <c r="C230" s="416"/>
      <c r="D230" s="416"/>
      <c r="E230" s="414" t="str">
        <f t="shared" si="5"/>
        <v> </v>
      </c>
    </row>
    <row r="231" ht="35" customHeight="1" spans="2:5">
      <c r="B231" s="429" t="s">
        <v>1591</v>
      </c>
      <c r="C231" s="416"/>
      <c r="D231" s="416"/>
      <c r="E231" s="414" t="str">
        <f t="shared" si="5"/>
        <v> </v>
      </c>
    </row>
    <row r="232" ht="35" customHeight="1" spans="2:5">
      <c r="B232" s="429" t="s">
        <v>1592</v>
      </c>
      <c r="C232" s="416"/>
      <c r="D232" s="416"/>
      <c r="E232" s="414" t="str">
        <f t="shared" si="5"/>
        <v> </v>
      </c>
    </row>
    <row r="233" ht="35" customHeight="1" spans="2:5">
      <c r="B233" s="429" t="s">
        <v>1315</v>
      </c>
      <c r="C233" s="416"/>
      <c r="D233" s="416"/>
      <c r="E233" s="414" t="str">
        <f t="shared" si="5"/>
        <v> </v>
      </c>
    </row>
    <row r="234" ht="35" customHeight="1" spans="2:5">
      <c r="B234" s="429" t="s">
        <v>1410</v>
      </c>
      <c r="C234" s="416"/>
      <c r="D234" s="416"/>
      <c r="E234" s="414" t="str">
        <f t="shared" si="5"/>
        <v> </v>
      </c>
    </row>
    <row r="235" ht="35" customHeight="1" spans="2:5">
      <c r="B235" s="429" t="s">
        <v>1593</v>
      </c>
      <c r="C235" s="416"/>
      <c r="D235" s="416"/>
      <c r="E235" s="414" t="str">
        <f t="shared" si="5"/>
        <v> </v>
      </c>
    </row>
    <row r="236" ht="35" customHeight="1" spans="2:5">
      <c r="B236" s="429" t="s">
        <v>1594</v>
      </c>
      <c r="C236" s="416"/>
      <c r="D236" s="416"/>
      <c r="E236" s="414" t="str">
        <f t="shared" si="5"/>
        <v> </v>
      </c>
    </row>
    <row r="237" ht="35" customHeight="1" spans="2:5">
      <c r="B237" s="429" t="s">
        <v>1316</v>
      </c>
      <c r="C237" s="416"/>
      <c r="D237" s="416"/>
      <c r="E237" s="414" t="str">
        <f t="shared" si="5"/>
        <v> </v>
      </c>
    </row>
    <row r="238" ht="35" customHeight="1" spans="2:5">
      <c r="B238" s="429" t="s">
        <v>1410</v>
      </c>
      <c r="C238" s="416"/>
      <c r="D238" s="416"/>
      <c r="E238" s="414" t="str">
        <f t="shared" si="5"/>
        <v> </v>
      </c>
    </row>
    <row r="239" ht="35" customHeight="1" spans="2:5">
      <c r="B239" s="429" t="s">
        <v>1188</v>
      </c>
      <c r="C239" s="416"/>
      <c r="D239" s="416"/>
      <c r="E239" s="414" t="str">
        <f t="shared" si="5"/>
        <v> </v>
      </c>
    </row>
    <row r="240" ht="35" customHeight="1" spans="2:5">
      <c r="B240" s="429" t="s">
        <v>1595</v>
      </c>
      <c r="C240" s="416"/>
      <c r="D240" s="416"/>
      <c r="E240" s="414" t="str">
        <f t="shared" si="5"/>
        <v> </v>
      </c>
    </row>
    <row r="241" ht="35" customHeight="1" spans="2:5">
      <c r="B241" s="429" t="s">
        <v>1317</v>
      </c>
      <c r="C241" s="416"/>
      <c r="D241" s="416"/>
      <c r="E241" s="414" t="str">
        <f t="shared" si="5"/>
        <v> </v>
      </c>
    </row>
    <row r="242" ht="35" customHeight="1" spans="2:5">
      <c r="B242" s="429" t="s">
        <v>1410</v>
      </c>
      <c r="C242" s="416"/>
      <c r="D242" s="416"/>
      <c r="E242" s="414" t="str">
        <f t="shared" si="5"/>
        <v> </v>
      </c>
    </row>
    <row r="243" ht="35" customHeight="1" spans="2:5">
      <c r="B243" s="429" t="s">
        <v>1596</v>
      </c>
      <c r="C243" s="416"/>
      <c r="D243" s="416"/>
      <c r="E243" s="414" t="str">
        <f t="shared" si="5"/>
        <v> </v>
      </c>
    </row>
    <row r="244" ht="35" customHeight="1" spans="2:5">
      <c r="B244" s="429" t="s">
        <v>1597</v>
      </c>
      <c r="C244" s="416"/>
      <c r="D244" s="416"/>
      <c r="E244" s="414" t="str">
        <f t="shared" si="5"/>
        <v> </v>
      </c>
    </row>
    <row r="245" ht="35" customHeight="1" spans="2:5">
      <c r="B245" s="429" t="s">
        <v>1252</v>
      </c>
      <c r="C245" s="416"/>
      <c r="D245" s="416"/>
      <c r="E245" s="414" t="str">
        <f t="shared" si="5"/>
        <v> </v>
      </c>
    </row>
    <row r="246" ht="35" customHeight="1" spans="2:5">
      <c r="B246" s="429" t="s">
        <v>1598</v>
      </c>
      <c r="C246" s="416">
        <f>SUM(C247,C251,C264,C276,)</f>
        <v>56449</v>
      </c>
      <c r="D246" s="416">
        <f>SUM(D247,D251,D264,D276,)</f>
        <v>1211</v>
      </c>
      <c r="E246" s="414">
        <f t="shared" si="5"/>
        <v>-97.8547007032897</v>
      </c>
    </row>
    <row r="247" ht="35" customHeight="1" spans="2:5">
      <c r="B247" s="429" t="s">
        <v>1599</v>
      </c>
      <c r="C247" s="416">
        <f>SUM(C248:C250)</f>
        <v>49301</v>
      </c>
      <c r="D247" s="416">
        <f>SUM(D248:D250)</f>
        <v>0</v>
      </c>
      <c r="E247" s="414">
        <f t="shared" si="5"/>
        <v>-100</v>
      </c>
    </row>
    <row r="248" ht="35" customHeight="1" spans="2:5">
      <c r="B248" s="429" t="s">
        <v>1600</v>
      </c>
      <c r="C248" s="416"/>
      <c r="D248" s="416"/>
      <c r="E248" s="414" t="str">
        <f t="shared" si="5"/>
        <v> </v>
      </c>
    </row>
    <row r="249" ht="35" customHeight="1" spans="2:5">
      <c r="B249" s="429" t="s">
        <v>1601</v>
      </c>
      <c r="C249" s="416"/>
      <c r="D249" s="416"/>
      <c r="E249" s="414" t="str">
        <f t="shared" si="5"/>
        <v> </v>
      </c>
    </row>
    <row r="250" ht="35" customHeight="1" spans="2:5">
      <c r="B250" s="429" t="s">
        <v>1602</v>
      </c>
      <c r="C250" s="416">
        <v>49301</v>
      </c>
      <c r="D250" s="416"/>
      <c r="E250" s="414">
        <f t="shared" si="5"/>
        <v>-100</v>
      </c>
    </row>
    <row r="251" ht="35" customHeight="1" spans="2:5">
      <c r="B251" s="429" t="s">
        <v>1603</v>
      </c>
      <c r="C251" s="416"/>
      <c r="D251" s="416"/>
      <c r="E251" s="414" t="str">
        <f t="shared" si="5"/>
        <v> </v>
      </c>
    </row>
    <row r="252" ht="35" customHeight="1" spans="2:5">
      <c r="B252" s="429" t="s">
        <v>1604</v>
      </c>
      <c r="C252" s="416"/>
      <c r="D252" s="416"/>
      <c r="E252" s="414" t="str">
        <f t="shared" si="5"/>
        <v> </v>
      </c>
    </row>
    <row r="253" ht="35" customHeight="1" spans="2:5">
      <c r="B253" s="429" t="s">
        <v>1605</v>
      </c>
      <c r="C253" s="416"/>
      <c r="D253" s="416"/>
      <c r="E253" s="414" t="str">
        <f t="shared" si="5"/>
        <v> </v>
      </c>
    </row>
    <row r="254" ht="35" customHeight="1" spans="2:5">
      <c r="B254" s="429" t="s">
        <v>1606</v>
      </c>
      <c r="C254" s="416"/>
      <c r="D254" s="416"/>
      <c r="E254" s="414" t="str">
        <f t="shared" si="5"/>
        <v> </v>
      </c>
    </row>
    <row r="255" ht="35" customHeight="1" spans="2:5">
      <c r="B255" s="429" t="s">
        <v>1607</v>
      </c>
      <c r="C255" s="416"/>
      <c r="D255" s="416"/>
      <c r="E255" s="414" t="str">
        <f t="shared" si="5"/>
        <v> </v>
      </c>
    </row>
    <row r="256" ht="35" customHeight="1" spans="2:5">
      <c r="B256" s="429" t="s">
        <v>1608</v>
      </c>
      <c r="C256" s="416"/>
      <c r="D256" s="416"/>
      <c r="E256" s="414" t="str">
        <f t="shared" si="5"/>
        <v> </v>
      </c>
    </row>
    <row r="257" ht="35" customHeight="1" spans="2:5">
      <c r="B257" s="429" t="s">
        <v>1609</v>
      </c>
      <c r="C257" s="416"/>
      <c r="D257" s="416"/>
      <c r="E257" s="414" t="str">
        <f t="shared" si="5"/>
        <v> </v>
      </c>
    </row>
    <row r="258" ht="35" customHeight="1" spans="2:5">
      <c r="B258" s="429" t="s">
        <v>1610</v>
      </c>
      <c r="C258" s="416"/>
      <c r="D258" s="416"/>
      <c r="E258" s="414" t="str">
        <f t="shared" si="5"/>
        <v> </v>
      </c>
    </row>
    <row r="259" ht="35" customHeight="1" spans="2:5">
      <c r="B259" s="429" t="s">
        <v>1611</v>
      </c>
      <c r="C259" s="416"/>
      <c r="D259" s="416"/>
      <c r="E259" s="414" t="str">
        <f t="shared" si="5"/>
        <v> </v>
      </c>
    </row>
    <row r="260" ht="35" customHeight="1" spans="2:5">
      <c r="B260" s="429" t="s">
        <v>1612</v>
      </c>
      <c r="C260" s="416"/>
      <c r="D260" s="416"/>
      <c r="E260" s="414" t="str">
        <f t="shared" si="5"/>
        <v> </v>
      </c>
    </row>
    <row r="261" ht="35" customHeight="1" spans="2:5">
      <c r="B261" s="430" t="s">
        <v>1613</v>
      </c>
      <c r="C261" s="416"/>
      <c r="D261" s="416"/>
      <c r="E261" s="414" t="str">
        <f t="shared" ref="E261:E324" si="6">IFERROR((D261-C261)/C261*100," ")</f>
        <v> </v>
      </c>
    </row>
    <row r="262" ht="35" customHeight="1" spans="2:5">
      <c r="B262" s="429" t="s">
        <v>1614</v>
      </c>
      <c r="C262" s="416"/>
      <c r="D262" s="416"/>
      <c r="E262" s="414" t="str">
        <f t="shared" si="6"/>
        <v> </v>
      </c>
    </row>
    <row r="263" ht="35" customHeight="1" spans="2:5">
      <c r="B263" s="429" t="s">
        <v>1615</v>
      </c>
      <c r="C263" s="416"/>
      <c r="D263" s="416"/>
      <c r="E263" s="414" t="str">
        <f t="shared" si="6"/>
        <v> </v>
      </c>
    </row>
    <row r="264" ht="35" customHeight="1" spans="2:5">
      <c r="B264" s="429" t="s">
        <v>1616</v>
      </c>
      <c r="C264" s="416">
        <f>SUM(C265:C275)</f>
        <v>690</v>
      </c>
      <c r="D264" s="416">
        <f>SUM(D265:D275)</f>
        <v>469</v>
      </c>
      <c r="E264" s="414">
        <f t="shared" si="6"/>
        <v>-32.0289855072464</v>
      </c>
    </row>
    <row r="265" ht="35" customHeight="1" spans="2:5">
      <c r="B265" s="429" t="s">
        <v>1617</v>
      </c>
      <c r="C265" s="416"/>
      <c r="D265" s="416"/>
      <c r="E265" s="414" t="str">
        <f t="shared" si="6"/>
        <v> </v>
      </c>
    </row>
    <row r="266" ht="35" customHeight="1" spans="2:5">
      <c r="B266" s="429" t="s">
        <v>1618</v>
      </c>
      <c r="C266" s="416">
        <v>113</v>
      </c>
      <c r="D266" s="416">
        <v>351</v>
      </c>
      <c r="E266" s="414">
        <f t="shared" si="6"/>
        <v>210.619469026549</v>
      </c>
    </row>
    <row r="267" ht="35" customHeight="1" spans="2:5">
      <c r="B267" s="429" t="s">
        <v>1619</v>
      </c>
      <c r="C267" s="416">
        <v>61</v>
      </c>
      <c r="D267" s="416">
        <v>56</v>
      </c>
      <c r="E267" s="414">
        <f t="shared" si="6"/>
        <v>-8.19672131147541</v>
      </c>
    </row>
    <row r="268" ht="35" customHeight="1" spans="2:5">
      <c r="B268" s="429" t="s">
        <v>1620</v>
      </c>
      <c r="C268" s="416"/>
      <c r="D268" s="416"/>
      <c r="E268" s="414" t="str">
        <f t="shared" si="6"/>
        <v> </v>
      </c>
    </row>
    <row r="269" ht="35" customHeight="1" spans="2:5">
      <c r="B269" s="429" t="s">
        <v>1621</v>
      </c>
      <c r="C269" s="416"/>
      <c r="D269" s="416"/>
      <c r="E269" s="414" t="str">
        <f t="shared" si="6"/>
        <v> </v>
      </c>
    </row>
    <row r="270" ht="35" customHeight="1" spans="2:5">
      <c r="B270" s="429" t="s">
        <v>1622</v>
      </c>
      <c r="C270" s="416">
        <v>213</v>
      </c>
      <c r="D270" s="416">
        <v>62</v>
      </c>
      <c r="E270" s="414">
        <f t="shared" si="6"/>
        <v>-70.8920187793427</v>
      </c>
    </row>
    <row r="271" ht="35" customHeight="1" spans="2:5">
      <c r="B271" s="429" t="s">
        <v>1623</v>
      </c>
      <c r="C271" s="416"/>
      <c r="D271" s="416"/>
      <c r="E271" s="414" t="str">
        <f t="shared" si="6"/>
        <v> </v>
      </c>
    </row>
    <row r="272" ht="35" customHeight="1" spans="2:5">
      <c r="B272" s="429" t="s">
        <v>1624</v>
      </c>
      <c r="C272" s="416"/>
      <c r="D272" s="416"/>
      <c r="E272" s="414" t="str">
        <f t="shared" si="6"/>
        <v> </v>
      </c>
    </row>
    <row r="273" ht="35" customHeight="1" spans="2:5">
      <c r="B273" s="429" t="s">
        <v>1625</v>
      </c>
      <c r="C273" s="416"/>
      <c r="D273" s="416"/>
      <c r="E273" s="414" t="str">
        <f t="shared" si="6"/>
        <v> </v>
      </c>
    </row>
    <row r="274" ht="35" customHeight="1" spans="2:5">
      <c r="B274" s="429" t="s">
        <v>1626</v>
      </c>
      <c r="C274" s="416"/>
      <c r="D274" s="416"/>
      <c r="E274" s="414" t="str">
        <f t="shared" si="6"/>
        <v> </v>
      </c>
    </row>
    <row r="275" ht="35" customHeight="1" spans="2:5">
      <c r="B275" s="429" t="s">
        <v>1627</v>
      </c>
      <c r="C275" s="416">
        <v>303</v>
      </c>
      <c r="D275" s="416"/>
      <c r="E275" s="414">
        <f t="shared" si="6"/>
        <v>-100</v>
      </c>
    </row>
    <row r="276" ht="35" customHeight="1" spans="2:5">
      <c r="B276" s="429" t="s">
        <v>1628</v>
      </c>
      <c r="C276" s="416">
        <f>SUM(C277)</f>
        <v>6458</v>
      </c>
      <c r="D276" s="416">
        <f>SUM(D277)</f>
        <v>742</v>
      </c>
      <c r="E276" s="414">
        <f t="shared" si="6"/>
        <v>-88.5103747290183</v>
      </c>
    </row>
    <row r="277" ht="35" customHeight="1" spans="2:5">
      <c r="B277" s="429" t="s">
        <v>407</v>
      </c>
      <c r="C277" s="416">
        <v>6458</v>
      </c>
      <c r="D277" s="416">
        <v>742</v>
      </c>
      <c r="E277" s="414">
        <f t="shared" si="6"/>
        <v>-88.5103747290183</v>
      </c>
    </row>
    <row r="278" ht="35" customHeight="1" spans="2:5">
      <c r="B278" s="429" t="s">
        <v>1318</v>
      </c>
      <c r="C278" s="416">
        <f>SUM(C279)</f>
        <v>10519</v>
      </c>
      <c r="D278" s="416">
        <f>SUM(D279)</f>
        <v>13575</v>
      </c>
      <c r="E278" s="414">
        <f t="shared" si="6"/>
        <v>29.0521912729347</v>
      </c>
    </row>
    <row r="279" ht="35" customHeight="1" spans="2:5">
      <c r="B279" s="429" t="s">
        <v>1629</v>
      </c>
      <c r="C279" s="416">
        <f>SUM(C280:C294)</f>
        <v>10519</v>
      </c>
      <c r="D279" s="416">
        <f>SUM(D280:D294)</f>
        <v>13575</v>
      </c>
      <c r="E279" s="414">
        <f t="shared" si="6"/>
        <v>29.0521912729347</v>
      </c>
    </row>
    <row r="280" ht="35" customHeight="1" spans="2:5">
      <c r="B280" s="429" t="s">
        <v>1630</v>
      </c>
      <c r="C280" s="416"/>
      <c r="D280" s="416"/>
      <c r="E280" s="414" t="str">
        <f t="shared" si="6"/>
        <v> </v>
      </c>
    </row>
    <row r="281" ht="35" customHeight="1" spans="2:5">
      <c r="B281" s="429" t="s">
        <v>1631</v>
      </c>
      <c r="C281" s="416"/>
      <c r="D281" s="416"/>
      <c r="E281" s="414" t="str">
        <f t="shared" si="6"/>
        <v> </v>
      </c>
    </row>
    <row r="282" ht="35" customHeight="1" spans="2:5">
      <c r="B282" s="429" t="s">
        <v>1632</v>
      </c>
      <c r="C282" s="416">
        <v>6296</v>
      </c>
      <c r="D282" s="416">
        <v>5474</v>
      </c>
      <c r="E282" s="414">
        <f t="shared" si="6"/>
        <v>-13.0559085133418</v>
      </c>
    </row>
    <row r="283" ht="35" customHeight="1" spans="2:5">
      <c r="B283" s="429" t="s">
        <v>1633</v>
      </c>
      <c r="C283" s="416"/>
      <c r="D283" s="416"/>
      <c r="E283" s="414" t="str">
        <f t="shared" si="6"/>
        <v> </v>
      </c>
    </row>
    <row r="284" ht="35" customHeight="1" spans="2:5">
      <c r="B284" s="429" t="s">
        <v>1634</v>
      </c>
      <c r="C284" s="416"/>
      <c r="D284" s="416"/>
      <c r="E284" s="414" t="str">
        <f t="shared" si="6"/>
        <v> </v>
      </c>
    </row>
    <row r="285" ht="35" customHeight="1" spans="2:5">
      <c r="B285" s="429" t="s">
        <v>1635</v>
      </c>
      <c r="C285" s="416"/>
      <c r="D285" s="416"/>
      <c r="E285" s="414" t="str">
        <f t="shared" si="6"/>
        <v> </v>
      </c>
    </row>
    <row r="286" ht="35" customHeight="1" spans="2:5">
      <c r="B286" s="429" t="s">
        <v>1636</v>
      </c>
      <c r="C286" s="416"/>
      <c r="D286" s="416"/>
      <c r="E286" s="414" t="str">
        <f t="shared" si="6"/>
        <v> </v>
      </c>
    </row>
    <row r="287" ht="35" customHeight="1" spans="2:5">
      <c r="B287" s="429" t="s">
        <v>1637</v>
      </c>
      <c r="C287" s="416"/>
      <c r="D287" s="416"/>
      <c r="E287" s="414" t="str">
        <f t="shared" si="6"/>
        <v> </v>
      </c>
    </row>
    <row r="288" ht="35" customHeight="1" spans="2:5">
      <c r="B288" s="429" t="s">
        <v>1638</v>
      </c>
      <c r="C288" s="416"/>
      <c r="D288" s="416"/>
      <c r="E288" s="414" t="str">
        <f t="shared" si="6"/>
        <v> </v>
      </c>
    </row>
    <row r="289" ht="35" customHeight="1" spans="2:5">
      <c r="B289" s="429" t="s">
        <v>1639</v>
      </c>
      <c r="C289" s="416"/>
      <c r="D289" s="416"/>
      <c r="E289" s="414" t="str">
        <f t="shared" si="6"/>
        <v> </v>
      </c>
    </row>
    <row r="290" ht="35" customHeight="1" spans="2:5">
      <c r="B290" s="429" t="s">
        <v>1640</v>
      </c>
      <c r="C290" s="416">
        <v>1399</v>
      </c>
      <c r="D290" s="416">
        <v>1399</v>
      </c>
      <c r="E290" s="414">
        <f t="shared" si="6"/>
        <v>0</v>
      </c>
    </row>
    <row r="291" ht="35" customHeight="1" spans="2:5">
      <c r="B291" s="429" t="s">
        <v>1641</v>
      </c>
      <c r="C291" s="416"/>
      <c r="D291" s="416"/>
      <c r="E291" s="414" t="str">
        <f t="shared" si="6"/>
        <v> </v>
      </c>
    </row>
    <row r="292" ht="35" customHeight="1" spans="2:5">
      <c r="B292" s="429" t="s">
        <v>1642</v>
      </c>
      <c r="C292" s="416"/>
      <c r="D292" s="416"/>
      <c r="E292" s="414" t="str">
        <f t="shared" si="6"/>
        <v> </v>
      </c>
    </row>
    <row r="293" ht="35" customHeight="1" spans="2:5">
      <c r="B293" s="429" t="s">
        <v>1643</v>
      </c>
      <c r="C293" s="416">
        <v>1958</v>
      </c>
      <c r="D293" s="416">
        <v>1958</v>
      </c>
      <c r="E293" s="414">
        <f t="shared" si="6"/>
        <v>0</v>
      </c>
    </row>
    <row r="294" ht="35" customHeight="1" spans="2:5">
      <c r="B294" s="429" t="s">
        <v>1644</v>
      </c>
      <c r="C294" s="416">
        <v>866</v>
      </c>
      <c r="D294" s="416">
        <v>4744</v>
      </c>
      <c r="E294" s="414">
        <f t="shared" si="6"/>
        <v>447.806004618938</v>
      </c>
    </row>
    <row r="295" ht="35" customHeight="1" spans="2:5">
      <c r="B295" s="429" t="s">
        <v>1645</v>
      </c>
      <c r="C295" s="416">
        <f>SUM(C296)</f>
        <v>178</v>
      </c>
      <c r="D295" s="416">
        <f>SUM(D296)</f>
        <v>126</v>
      </c>
      <c r="E295" s="414">
        <f t="shared" si="6"/>
        <v>-29.2134831460674</v>
      </c>
    </row>
    <row r="296" ht="35" customHeight="1" spans="2:5">
      <c r="B296" s="429" t="s">
        <v>1646</v>
      </c>
      <c r="C296" s="416">
        <f>SUM(C297:C311)</f>
        <v>178</v>
      </c>
      <c r="D296" s="416">
        <f>SUM(D297:D311)</f>
        <v>126</v>
      </c>
      <c r="E296" s="414">
        <f t="shared" si="6"/>
        <v>-29.2134831460674</v>
      </c>
    </row>
    <row r="297" ht="35" customHeight="1" spans="2:5">
      <c r="B297" s="429" t="s">
        <v>1647</v>
      </c>
      <c r="C297" s="416"/>
      <c r="D297" s="416"/>
      <c r="E297" s="414" t="str">
        <f t="shared" si="6"/>
        <v> </v>
      </c>
    </row>
    <row r="298" ht="35" customHeight="1" spans="2:5">
      <c r="B298" s="429" t="s">
        <v>1648</v>
      </c>
      <c r="C298" s="416"/>
      <c r="D298" s="416"/>
      <c r="E298" s="414" t="str">
        <f t="shared" si="6"/>
        <v> </v>
      </c>
    </row>
    <row r="299" ht="35" customHeight="1" spans="2:5">
      <c r="B299" s="429" t="s">
        <v>1649</v>
      </c>
      <c r="C299" s="416">
        <v>49</v>
      </c>
      <c r="D299" s="416">
        <v>6</v>
      </c>
      <c r="E299" s="414">
        <f t="shared" si="6"/>
        <v>-87.7551020408163</v>
      </c>
    </row>
    <row r="300" ht="35" customHeight="1" spans="2:5">
      <c r="B300" s="429" t="s">
        <v>1650</v>
      </c>
      <c r="C300" s="416"/>
      <c r="D300" s="416"/>
      <c r="E300" s="414" t="str">
        <f t="shared" si="6"/>
        <v> </v>
      </c>
    </row>
    <row r="301" ht="35" customHeight="1" spans="2:5">
      <c r="B301" s="429" t="s">
        <v>1651</v>
      </c>
      <c r="C301" s="416"/>
      <c r="D301" s="416"/>
      <c r="E301" s="414" t="str">
        <f t="shared" si="6"/>
        <v> </v>
      </c>
    </row>
    <row r="302" ht="35" customHeight="1" spans="2:5">
      <c r="B302" s="429" t="s">
        <v>1652</v>
      </c>
      <c r="C302" s="416"/>
      <c r="D302" s="416"/>
      <c r="E302" s="414" t="str">
        <f t="shared" si="6"/>
        <v> </v>
      </c>
    </row>
    <row r="303" ht="35" customHeight="1" spans="2:5">
      <c r="B303" s="429" t="s">
        <v>1653</v>
      </c>
      <c r="C303" s="416"/>
      <c r="D303" s="416"/>
      <c r="E303" s="414" t="str">
        <f t="shared" si="6"/>
        <v> </v>
      </c>
    </row>
    <row r="304" ht="35" customHeight="1" spans="2:5">
      <c r="B304" s="429" t="s">
        <v>1654</v>
      </c>
      <c r="C304" s="416"/>
      <c r="D304" s="416"/>
      <c r="E304" s="414" t="str">
        <f t="shared" si="6"/>
        <v> </v>
      </c>
    </row>
    <row r="305" ht="35" customHeight="1" spans="2:5">
      <c r="B305" s="429" t="s">
        <v>1655</v>
      </c>
      <c r="C305" s="416"/>
      <c r="D305" s="416"/>
      <c r="E305" s="414" t="str">
        <f t="shared" si="6"/>
        <v> </v>
      </c>
    </row>
    <row r="306" ht="35" customHeight="1" spans="2:5">
      <c r="B306" s="429" t="s">
        <v>1656</v>
      </c>
      <c r="C306" s="416"/>
      <c r="D306" s="416"/>
      <c r="E306" s="414" t="str">
        <f t="shared" si="6"/>
        <v> </v>
      </c>
    </row>
    <row r="307" ht="35" customHeight="1" spans="2:5">
      <c r="B307" s="429" t="s">
        <v>1657</v>
      </c>
      <c r="C307" s="416"/>
      <c r="D307" s="416"/>
      <c r="E307" s="414" t="str">
        <f t="shared" si="6"/>
        <v> </v>
      </c>
    </row>
    <row r="308" ht="35" customHeight="1" spans="2:5">
      <c r="B308" s="429" t="s">
        <v>1658</v>
      </c>
      <c r="C308" s="416"/>
      <c r="D308" s="416"/>
      <c r="E308" s="414" t="str">
        <f t="shared" si="6"/>
        <v> </v>
      </c>
    </row>
    <row r="309" ht="35" customHeight="1" spans="2:5">
      <c r="B309" s="429" t="s">
        <v>1659</v>
      </c>
      <c r="C309" s="416"/>
      <c r="D309" s="416"/>
      <c r="E309" s="414" t="str">
        <f t="shared" si="6"/>
        <v> </v>
      </c>
    </row>
    <row r="310" ht="35" customHeight="1" spans="2:5">
      <c r="B310" s="429" t="s">
        <v>1660</v>
      </c>
      <c r="C310" s="416"/>
      <c r="D310" s="416"/>
      <c r="E310" s="414" t="str">
        <f t="shared" si="6"/>
        <v> </v>
      </c>
    </row>
    <row r="311" ht="35" customHeight="1" spans="2:5">
      <c r="B311" s="429" t="s">
        <v>1661</v>
      </c>
      <c r="C311" s="416">
        <v>129</v>
      </c>
      <c r="D311" s="416">
        <v>120</v>
      </c>
      <c r="E311" s="414">
        <f t="shared" si="6"/>
        <v>-6.97674418604651</v>
      </c>
    </row>
    <row r="312" ht="35" customHeight="1" spans="2:5">
      <c r="B312" s="429" t="s">
        <v>1662</v>
      </c>
      <c r="C312" s="416"/>
      <c r="D312" s="416"/>
      <c r="E312" s="414" t="str">
        <f t="shared" si="6"/>
        <v> </v>
      </c>
    </row>
    <row r="313" ht="35" customHeight="1" spans="2:5">
      <c r="B313" s="429" t="s">
        <v>1663</v>
      </c>
      <c r="C313" s="416"/>
      <c r="D313" s="416"/>
      <c r="E313" s="414" t="str">
        <f t="shared" si="6"/>
        <v> </v>
      </c>
    </row>
    <row r="314" ht="35" customHeight="1" spans="2:5">
      <c r="B314" s="429" t="s">
        <v>1664</v>
      </c>
      <c r="C314" s="416"/>
      <c r="D314" s="416"/>
      <c r="E314" s="414" t="str">
        <f t="shared" si="6"/>
        <v> </v>
      </c>
    </row>
    <row r="315" ht="35" customHeight="1" spans="2:5">
      <c r="B315" s="429" t="s">
        <v>1665</v>
      </c>
      <c r="C315" s="416"/>
      <c r="D315" s="416"/>
      <c r="E315" s="414" t="str">
        <f t="shared" si="6"/>
        <v> </v>
      </c>
    </row>
    <row r="316" ht="35" customHeight="1" spans="2:5">
      <c r="B316" s="429" t="s">
        <v>1666</v>
      </c>
      <c r="C316" s="416"/>
      <c r="D316" s="416"/>
      <c r="E316" s="414" t="str">
        <f t="shared" si="6"/>
        <v> </v>
      </c>
    </row>
    <row r="317" ht="35" customHeight="1" spans="2:5">
      <c r="B317" s="429" t="s">
        <v>1667</v>
      </c>
      <c r="C317" s="416"/>
      <c r="D317" s="416"/>
      <c r="E317" s="414" t="str">
        <f t="shared" si="6"/>
        <v> </v>
      </c>
    </row>
    <row r="318" ht="35" customHeight="1" spans="2:5">
      <c r="B318" s="429" t="s">
        <v>1668</v>
      </c>
      <c r="C318" s="416"/>
      <c r="D318" s="416"/>
      <c r="E318" s="414" t="str">
        <f t="shared" si="6"/>
        <v> </v>
      </c>
    </row>
    <row r="319" ht="35" customHeight="1" spans="2:5">
      <c r="B319" s="429" t="s">
        <v>1669</v>
      </c>
      <c r="C319" s="416"/>
      <c r="D319" s="416"/>
      <c r="E319" s="414" t="str">
        <f t="shared" si="6"/>
        <v> </v>
      </c>
    </row>
    <row r="320" ht="35" customHeight="1" spans="2:5">
      <c r="B320" s="429" t="s">
        <v>1670</v>
      </c>
      <c r="C320" s="416"/>
      <c r="D320" s="416"/>
      <c r="E320" s="414" t="str">
        <f t="shared" si="6"/>
        <v> </v>
      </c>
    </row>
    <row r="321" ht="35" customHeight="1" spans="1:5">
      <c r="B321" s="429" t="s">
        <v>1671</v>
      </c>
      <c r="C321" s="416"/>
      <c r="D321" s="416"/>
      <c r="E321" s="414" t="str">
        <f t="shared" si="6"/>
        <v> </v>
      </c>
    </row>
    <row r="322" ht="35" customHeight="1" spans="1:5">
      <c r="B322" s="429" t="s">
        <v>1672</v>
      </c>
      <c r="C322" s="416"/>
      <c r="D322" s="416"/>
      <c r="E322" s="414" t="str">
        <f t="shared" si="6"/>
        <v> </v>
      </c>
    </row>
    <row r="323" ht="35" customHeight="1" spans="1:5">
      <c r="B323" s="429" t="s">
        <v>1673</v>
      </c>
      <c r="C323" s="416"/>
      <c r="D323" s="416"/>
      <c r="E323" s="414" t="str">
        <f t="shared" si="6"/>
        <v> </v>
      </c>
    </row>
    <row r="324" ht="35" customHeight="1" spans="1:5">
      <c r="B324" s="429" t="s">
        <v>1674</v>
      </c>
      <c r="C324" s="416"/>
      <c r="D324" s="416"/>
      <c r="E324" s="414" t="str">
        <f t="shared" si="6"/>
        <v> </v>
      </c>
    </row>
    <row r="325" ht="35" customHeight="1" spans="1:5">
      <c r="B325" s="429" t="s">
        <v>1675</v>
      </c>
      <c r="C325" s="416"/>
      <c r="D325" s="416"/>
      <c r="E325" s="414" t="str">
        <f t="shared" ref="E325:E343" si="7">IFERROR((D325-C325)/C325*100," ")</f>
        <v> </v>
      </c>
    </row>
    <row r="326" ht="35" customHeight="1" spans="1:5">
      <c r="B326" s="429" t="s">
        <v>1676</v>
      </c>
      <c r="C326" s="416"/>
      <c r="D326" s="416"/>
      <c r="E326" s="414" t="str">
        <f t="shared" si="7"/>
        <v> </v>
      </c>
    </row>
    <row r="327" ht="35" customHeight="1" spans="1:5">
      <c r="B327" s="429" t="s">
        <v>1064</v>
      </c>
      <c r="C327" s="416"/>
      <c r="D327" s="416"/>
      <c r="E327" s="414" t="str">
        <f t="shared" si="7"/>
        <v> </v>
      </c>
    </row>
    <row r="328" ht="35" customHeight="1" spans="1:5">
      <c r="B328" s="429" t="s">
        <v>1109</v>
      </c>
      <c r="C328" s="416"/>
      <c r="D328" s="416"/>
      <c r="E328" s="414" t="str">
        <f t="shared" si="7"/>
        <v> </v>
      </c>
    </row>
    <row r="329" ht="35" customHeight="1" spans="1:5">
      <c r="B329" s="429" t="s">
        <v>1677</v>
      </c>
      <c r="C329" s="416"/>
      <c r="D329" s="416"/>
      <c r="E329" s="414" t="str">
        <f t="shared" si="7"/>
        <v> </v>
      </c>
    </row>
    <row r="330" ht="35" customHeight="1" spans="1:5">
      <c r="B330" s="429" t="s">
        <v>1678</v>
      </c>
      <c r="C330" s="416"/>
      <c r="D330" s="416"/>
      <c r="E330" s="414" t="str">
        <f t="shared" si="7"/>
        <v> </v>
      </c>
    </row>
    <row r="331" ht="35" customHeight="1" spans="1:5">
      <c r="B331" s="429" t="s">
        <v>1679</v>
      </c>
      <c r="C331" s="416"/>
      <c r="D331" s="416"/>
      <c r="E331" s="414" t="str">
        <f t="shared" si="7"/>
        <v> </v>
      </c>
    </row>
    <row r="332" ht="35" customHeight="1" spans="1:5">
      <c r="B332" s="431" t="s">
        <v>1680</v>
      </c>
      <c r="C332" s="432"/>
      <c r="D332" s="432"/>
      <c r="E332" s="414" t="str">
        <f t="shared" si="7"/>
        <v> </v>
      </c>
    </row>
    <row r="333" ht="35" customHeight="1" spans="1:5">
      <c r="A333" s="433"/>
      <c r="B333" s="429"/>
      <c r="C333" s="416"/>
      <c r="D333" s="416"/>
      <c r="E333" s="414" t="str">
        <f t="shared" si="7"/>
        <v> </v>
      </c>
    </row>
    <row r="334" ht="35" customHeight="1" spans="1:5">
      <c r="A334" s="433"/>
      <c r="B334" s="434" t="s">
        <v>1681</v>
      </c>
      <c r="C334" s="416">
        <f>SUM(C70,C131,C246,C278,C295)</f>
        <v>282006</v>
      </c>
      <c r="D334" s="416">
        <f>SUM(D19,D70,D131,D246,D278,D295)+1</f>
        <v>88200</v>
      </c>
      <c r="E334" s="414">
        <f t="shared" si="7"/>
        <v>-68.7240697006447</v>
      </c>
    </row>
    <row r="335" ht="35" customHeight="1" spans="1:5">
      <c r="A335" s="433"/>
      <c r="B335" s="435" t="s">
        <v>1398</v>
      </c>
      <c r="C335" s="416">
        <v>127946</v>
      </c>
      <c r="D335" s="416">
        <v>600</v>
      </c>
      <c r="E335" s="414">
        <f t="shared" si="7"/>
        <v>-99.5310521626311</v>
      </c>
    </row>
    <row r="336" ht="35" customHeight="1" spans="1:5">
      <c r="A336" s="433"/>
      <c r="B336" s="435" t="s">
        <v>189</v>
      </c>
      <c r="C336" s="416">
        <f>SUM(C337,C340,C341,C342)</f>
        <v>11391</v>
      </c>
      <c r="D336" s="416">
        <f>SUM(D337,D340,D341,D342)</f>
        <v>76416</v>
      </c>
      <c r="E336" s="414">
        <f t="shared" si="7"/>
        <v>570.845404266526</v>
      </c>
    </row>
    <row r="337" ht="35" customHeight="1" spans="1:5">
      <c r="A337" s="433"/>
      <c r="B337" s="436" t="s">
        <v>1399</v>
      </c>
      <c r="C337" s="416">
        <f>SUM(C338:C339)</f>
        <v>9975</v>
      </c>
      <c r="D337" s="416">
        <f>SUM(D338:D339)</f>
        <v>8016</v>
      </c>
      <c r="E337" s="414">
        <f t="shared" si="7"/>
        <v>-19.6390977443609</v>
      </c>
    </row>
    <row r="338" ht="35" customHeight="1" spans="1:5">
      <c r="A338" s="433"/>
      <c r="B338" s="436" t="s">
        <v>1400</v>
      </c>
      <c r="C338" s="416"/>
      <c r="D338" s="416"/>
      <c r="E338" s="414" t="str">
        <f t="shared" si="7"/>
        <v> </v>
      </c>
    </row>
    <row r="339" ht="35" customHeight="1" spans="1:5">
      <c r="A339" s="433"/>
      <c r="B339" s="436" t="s">
        <v>1401</v>
      </c>
      <c r="C339" s="416">
        <v>9975</v>
      </c>
      <c r="D339" s="416">
        <v>8016</v>
      </c>
      <c r="E339" s="414">
        <f t="shared" si="7"/>
        <v>-19.6390977443609</v>
      </c>
    </row>
    <row r="340" ht="35" customHeight="1" spans="1:5">
      <c r="A340" s="433"/>
      <c r="B340" s="436" t="s">
        <v>1402</v>
      </c>
      <c r="C340" s="416"/>
      <c r="D340" s="416">
        <v>68400</v>
      </c>
      <c r="E340" s="414" t="str">
        <f t="shared" si="7"/>
        <v> </v>
      </c>
    </row>
    <row r="341" ht="35" customHeight="1" spans="1:5">
      <c r="A341" s="433"/>
      <c r="B341" s="436" t="s">
        <v>1403</v>
      </c>
      <c r="C341" s="416">
        <v>1416</v>
      </c>
      <c r="D341" s="416"/>
      <c r="E341" s="414">
        <f t="shared" si="7"/>
        <v>-100</v>
      </c>
    </row>
    <row r="342" ht="35" customHeight="1" spans="1:5">
      <c r="A342" s="433"/>
      <c r="B342" s="436" t="s">
        <v>1404</v>
      </c>
      <c r="C342" s="416"/>
      <c r="D342" s="416"/>
      <c r="E342" s="414" t="str">
        <f t="shared" si="7"/>
        <v> </v>
      </c>
    </row>
    <row r="343" ht="35" customHeight="1" spans="1:5">
      <c r="A343" s="433"/>
      <c r="B343" s="437" t="s">
        <v>202</v>
      </c>
      <c r="C343" s="438">
        <f>SUM(C334,C335,C336)</f>
        <v>421343</v>
      </c>
      <c r="D343" s="438">
        <f>SUM(D334,D335,D336)</f>
        <v>165216</v>
      </c>
      <c r="E343" s="414">
        <f t="shared" si="7"/>
        <v>-60.7882414090183</v>
      </c>
    </row>
    <row r="344" ht="35" customHeight="1"/>
  </sheetData>
  <mergeCells count="1">
    <mergeCell ref="B1:E1"/>
  </mergeCells>
  <conditionalFormatting sqref="B24">
    <cfRule type="expression" dxfId="1" priority="3" stopIfTrue="1">
      <formula>"len($A:$A)=3"</formula>
    </cfRule>
  </conditionalFormatting>
  <conditionalFormatting sqref="B25:B28">
    <cfRule type="expression" dxfId="1" priority="2" stopIfTrue="1">
      <formula>"len($A:$A)=3"</formula>
    </cfRule>
  </conditionalFormatting>
  <conditionalFormatting sqref="C24:C28 D25:D26">
    <cfRule type="expression" dxfId="1" priority="1" stopIfTrue="1">
      <formula>"len($A:$A)=3"</formula>
    </cfRule>
  </conditionalFormatting>
  <dataValidations count="1">
    <dataValidation type="decimal" operator="between" allowBlank="1" showInputMessage="1" showErrorMessage="1" sqref="C72:C86 C265:C275 C293:C294">
      <formula1>-99999999999999</formula1>
      <formula2>99999999999999</formula2>
    </dataValidation>
  </dataValidations>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6"/>
  <sheetViews>
    <sheetView showGridLines="0" showZeros="0" workbookViewId="0">
      <selection activeCell="A1" sqref="A1:D1"/>
    </sheetView>
  </sheetViews>
  <sheetFormatPr defaultColWidth="9" defaultRowHeight="13.5" outlineLevelCol="4"/>
  <cols>
    <col min="1" max="1" width="52.1333333333333" style="245" customWidth="1"/>
    <col min="2" max="4" width="20.6333333333333" style="245" customWidth="1"/>
    <col min="5" max="5" width="9" style="245" hidden="1" customWidth="1"/>
    <col min="6" max="16384" width="9" style="245"/>
  </cols>
  <sheetData>
    <row r="1" s="380" customFormat="1" ht="45" customHeight="1" spans="1:5">
      <c r="A1" s="381" t="str">
        <f>目录!A18</f>
        <v>2-7 2026年嵩明县县本级政府性基金支出表(县）对下转移支付)</v>
      </c>
      <c r="B1" s="381"/>
      <c r="C1" s="381"/>
      <c r="D1" s="381"/>
    </row>
    <row r="2" ht="20.1" customHeight="1" spans="1:5">
      <c r="A2" s="382"/>
      <c r="B2" s="383"/>
      <c r="C2" s="384"/>
      <c r="D2" s="384" t="s">
        <v>161</v>
      </c>
    </row>
    <row r="3" ht="45" customHeight="1" spans="1:5">
      <c r="A3" s="240" t="s">
        <v>1295</v>
      </c>
      <c r="B3" s="385" t="s">
        <v>1332</v>
      </c>
      <c r="C3" s="385" t="s">
        <v>47</v>
      </c>
      <c r="D3" s="386" t="s">
        <v>1682</v>
      </c>
      <c r="E3" s="387" t="s">
        <v>92</v>
      </c>
    </row>
    <row r="4" ht="35" customHeight="1" spans="1:5">
      <c r="A4" s="388" t="s">
        <v>1683</v>
      </c>
      <c r="B4" s="389"/>
      <c r="C4" s="389"/>
      <c r="D4" s="390" t="str">
        <f>IFERROR((C4-B4)/B4*100," ")</f>
        <v> </v>
      </c>
      <c r="E4" s="391" t="str">
        <f t="shared" ref="E4:E15" si="0">IF(A4&lt;&gt;"",IF(SUM(B4:C4)&lt;&gt;0,"是","否"),"是")</f>
        <v>否</v>
      </c>
    </row>
    <row r="5" ht="35" customHeight="1" spans="1:5">
      <c r="A5" s="388" t="s">
        <v>1684</v>
      </c>
      <c r="B5" s="389"/>
      <c r="C5" s="389"/>
      <c r="D5" s="390" t="str">
        <f t="shared" ref="D5:D15" si="1">IFERROR((C5-B5)/B5*100," ")</f>
        <v> </v>
      </c>
      <c r="E5" s="391" t="str">
        <f t="shared" si="0"/>
        <v>否</v>
      </c>
    </row>
    <row r="6" ht="35" customHeight="1" spans="1:5">
      <c r="A6" s="388" t="s">
        <v>1685</v>
      </c>
      <c r="B6" s="389"/>
      <c r="C6" s="389"/>
      <c r="D6" s="390" t="str">
        <f t="shared" si="1"/>
        <v> </v>
      </c>
      <c r="E6" s="391" t="str">
        <f t="shared" si="0"/>
        <v>否</v>
      </c>
    </row>
    <row r="7" ht="35" customHeight="1" spans="1:5">
      <c r="A7" s="388" t="s">
        <v>1686</v>
      </c>
      <c r="B7" s="389"/>
      <c r="C7" s="389"/>
      <c r="D7" s="390" t="str">
        <f t="shared" si="1"/>
        <v> </v>
      </c>
      <c r="E7" s="392" t="str">
        <f t="shared" si="0"/>
        <v>否</v>
      </c>
    </row>
    <row r="8" ht="35" customHeight="1" spans="1:5">
      <c r="A8" s="388" t="s">
        <v>1687</v>
      </c>
      <c r="B8" s="389"/>
      <c r="C8" s="389"/>
      <c r="D8" s="390" t="str">
        <f t="shared" si="1"/>
        <v> </v>
      </c>
      <c r="E8" s="391" t="str">
        <f t="shared" si="0"/>
        <v>否</v>
      </c>
    </row>
    <row r="9" ht="35" customHeight="1" spans="1:5">
      <c r="A9" s="388" t="s">
        <v>1688</v>
      </c>
      <c r="B9" s="389"/>
      <c r="C9" s="389"/>
      <c r="D9" s="390" t="str">
        <f t="shared" si="1"/>
        <v> </v>
      </c>
      <c r="E9" s="391" t="str">
        <f t="shared" si="0"/>
        <v>否</v>
      </c>
    </row>
    <row r="10" ht="35" customHeight="1" spans="1:5">
      <c r="A10" s="388" t="s">
        <v>1689</v>
      </c>
      <c r="B10" s="389"/>
      <c r="C10" s="389"/>
      <c r="D10" s="390" t="str">
        <f t="shared" si="1"/>
        <v> </v>
      </c>
      <c r="E10" s="392" t="str">
        <f t="shared" si="0"/>
        <v>否</v>
      </c>
    </row>
    <row r="11" ht="35" customHeight="1" spans="1:5">
      <c r="A11" s="388" t="s">
        <v>1690</v>
      </c>
      <c r="B11" s="389"/>
      <c r="C11" s="389"/>
      <c r="D11" s="390" t="str">
        <f t="shared" si="1"/>
        <v> </v>
      </c>
      <c r="E11" s="391" t="str">
        <f t="shared" si="0"/>
        <v>否</v>
      </c>
    </row>
    <row r="12" ht="35" customHeight="1" spans="1:5">
      <c r="A12" s="388" t="s">
        <v>1691</v>
      </c>
      <c r="B12" s="389"/>
      <c r="C12" s="389"/>
      <c r="D12" s="390" t="str">
        <f t="shared" si="1"/>
        <v> </v>
      </c>
      <c r="E12" s="392" t="str">
        <f t="shared" si="0"/>
        <v>否</v>
      </c>
    </row>
    <row r="13" ht="35" customHeight="1" spans="1:5">
      <c r="A13" s="388" t="s">
        <v>1692</v>
      </c>
      <c r="B13" s="389"/>
      <c r="C13" s="389"/>
      <c r="D13" s="390" t="str">
        <f t="shared" si="1"/>
        <v> </v>
      </c>
      <c r="E13" s="392" t="str">
        <f t="shared" si="0"/>
        <v>否</v>
      </c>
    </row>
    <row r="14" ht="35" customHeight="1" spans="1:5">
      <c r="A14" s="388" t="s">
        <v>1693</v>
      </c>
      <c r="B14" s="389"/>
      <c r="C14" s="389"/>
      <c r="D14" s="390" t="str">
        <f t="shared" si="1"/>
        <v> </v>
      </c>
      <c r="E14" s="392" t="str">
        <f t="shared" si="0"/>
        <v>否</v>
      </c>
    </row>
    <row r="15" ht="35" customHeight="1" spans="1:5">
      <c r="A15" s="393" t="s">
        <v>1694</v>
      </c>
      <c r="B15" s="394">
        <f>B11</f>
        <v>0</v>
      </c>
      <c r="C15" s="394">
        <f>C7+C11</f>
        <v>0</v>
      </c>
      <c r="D15" s="390" t="str">
        <f t="shared" si="1"/>
        <v> </v>
      </c>
      <c r="E15" s="391" t="str">
        <f t="shared" si="0"/>
        <v>否</v>
      </c>
    </row>
    <row r="16" s="245" customFormat="1" ht="18.75" spans="1:5">
      <c r="A16" s="395" t="s">
        <v>1695</v>
      </c>
      <c r="B16" s="395"/>
      <c r="C16" s="395"/>
      <c r="D16" s="395"/>
    </row>
  </sheetData>
  <mergeCells count="2">
    <mergeCell ref="A1:D1"/>
    <mergeCell ref="A16:D16"/>
  </mergeCells>
  <conditionalFormatting sqref="E4:E15">
    <cfRule type="cellIs" dxfId="2" priority="2" stopIfTrue="1" operator="lessThan">
      <formula>0</formula>
    </cfRule>
  </conditionalFormatting>
  <conditionalFormatting sqref="E13:E15">
    <cfRule type="cellIs" dxfId="2" priority="1" stopIfTrue="1" operator="lessThan">
      <formula>0</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2"/>
  <sheetViews>
    <sheetView workbookViewId="0">
      <selection activeCell="H25" sqref="H25"/>
    </sheetView>
  </sheetViews>
  <sheetFormatPr defaultColWidth="9" defaultRowHeight="13.5" outlineLevelRow="1" outlineLevelCol="3"/>
  <cols>
    <col min="2" max="2" width="14.375" customWidth="1"/>
    <col min="3" max="3" width="16.25" customWidth="1"/>
  </cols>
  <sheetData>
    <row r="2" ht="75" spans="1:4">
      <c r="A2" s="489" t="s">
        <v>45</v>
      </c>
      <c r="B2" s="386" t="s">
        <v>46</v>
      </c>
      <c r="C2" s="386" t="s">
        <v>47</v>
      </c>
      <c r="D2" s="489" t="s">
        <v>48</v>
      </c>
    </row>
  </sheetData>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55"/>
  <sheetViews>
    <sheetView showGridLines="0" showZeros="0" topLeftCell="A34" workbookViewId="0">
      <selection activeCell="J40" sqref="J40"/>
    </sheetView>
  </sheetViews>
  <sheetFormatPr defaultColWidth="9" defaultRowHeight="14.25" outlineLevelCol="4"/>
  <cols>
    <col min="1" max="1" width="50.775" style="363" customWidth="1"/>
    <col min="2" max="4" width="20.6333333333333" style="363" customWidth="1"/>
    <col min="5" max="5" width="4.21666666666667" style="363" hidden="1" customWidth="1"/>
    <col min="6" max="6" width="13.775" style="363"/>
    <col min="7" max="16384" width="9" style="363"/>
  </cols>
  <sheetData>
    <row r="1" ht="45" customHeight="1" spans="1:5">
      <c r="A1" s="246" t="str">
        <f>目录!A19</f>
        <v>3-1  2026年嵩明县国有资本经营收入预算情况表</v>
      </c>
      <c r="B1" s="246"/>
      <c r="C1" s="246"/>
      <c r="D1" s="246"/>
    </row>
    <row r="2" ht="20.1" customHeight="1" spans="1:5">
      <c r="A2" s="364"/>
      <c r="B2" s="365"/>
      <c r="C2" s="366"/>
      <c r="D2" s="367" t="s">
        <v>1696</v>
      </c>
    </row>
    <row r="3" ht="45" customHeight="1" spans="1:5">
      <c r="A3" s="271" t="str">
        <f>表头!A2</f>
        <v>项目</v>
      </c>
      <c r="B3" s="271" t="str">
        <f>表头!B2</f>
        <v>2025年执行数</v>
      </c>
      <c r="C3" s="271" t="str">
        <f>表头!C2</f>
        <v>2026年预算数</v>
      </c>
      <c r="D3" s="271" t="str">
        <f>表头!D2</f>
        <v>预算数比上年执行数增长%</v>
      </c>
      <c r="E3" s="363" t="s">
        <v>92</v>
      </c>
    </row>
    <row r="4" ht="35" customHeight="1" spans="1:5">
      <c r="A4" s="235" t="s">
        <v>1697</v>
      </c>
      <c r="B4" s="368">
        <f>SUM(B5:B23)</f>
        <v>464</v>
      </c>
      <c r="C4" s="368">
        <f>SUM(C5:C23)</f>
        <v>524</v>
      </c>
      <c r="D4" s="255">
        <f>(C4-B4)/B4*100</f>
        <v>12.9310344827586</v>
      </c>
      <c r="E4" s="369" t="str">
        <f t="shared" ref="E4:E42" si="0">IF(A4&lt;&gt;"",IF(SUM(B4:C4)&lt;&gt;0,"是","否"),"是")</f>
        <v>是</v>
      </c>
    </row>
    <row r="5" ht="35" customHeight="1" spans="1:5">
      <c r="A5" s="370" t="s">
        <v>1698</v>
      </c>
      <c r="B5" s="371"/>
      <c r="C5" s="372"/>
      <c r="D5" s="191"/>
      <c r="E5" s="369" t="str">
        <f t="shared" si="0"/>
        <v>否</v>
      </c>
    </row>
    <row r="6" ht="35" customHeight="1" spans="1:5">
      <c r="A6" s="370" t="s">
        <v>1699</v>
      </c>
      <c r="B6" s="371"/>
      <c r="C6" s="372"/>
      <c r="D6" s="191"/>
      <c r="E6" s="369"/>
    </row>
    <row r="7" ht="35" customHeight="1" spans="1:5">
      <c r="A7" s="370" t="s">
        <v>1700</v>
      </c>
      <c r="B7" s="371"/>
      <c r="C7" s="371"/>
      <c r="D7" s="191"/>
      <c r="E7" s="369" t="str">
        <f t="shared" si="0"/>
        <v>否</v>
      </c>
    </row>
    <row r="8" ht="35" customHeight="1" spans="1:5">
      <c r="A8" s="370" t="s">
        <v>1701</v>
      </c>
      <c r="B8" s="373"/>
      <c r="C8" s="372"/>
      <c r="D8" s="191"/>
      <c r="E8" s="369" t="str">
        <f t="shared" si="0"/>
        <v>否</v>
      </c>
    </row>
    <row r="9" ht="35" customHeight="1" spans="1:5">
      <c r="A9" s="370" t="s">
        <v>1702</v>
      </c>
      <c r="B9" s="371"/>
      <c r="C9" s="372"/>
      <c r="D9" s="191"/>
      <c r="E9" s="369" t="str">
        <f t="shared" si="0"/>
        <v>否</v>
      </c>
    </row>
    <row r="10" ht="35" customHeight="1" spans="1:5">
      <c r="A10" s="370" t="s">
        <v>1703</v>
      </c>
      <c r="B10" s="373"/>
      <c r="C10" s="372"/>
      <c r="D10" s="191"/>
      <c r="E10" s="369" t="str">
        <f t="shared" si="0"/>
        <v>否</v>
      </c>
    </row>
    <row r="11" ht="35" customHeight="1" spans="1:5">
      <c r="A11" s="370" t="s">
        <v>1704</v>
      </c>
      <c r="B11" s="371"/>
      <c r="C11" s="372"/>
      <c r="D11" s="191"/>
      <c r="E11" s="369" t="str">
        <f t="shared" si="0"/>
        <v>否</v>
      </c>
    </row>
    <row r="12" ht="35" customHeight="1" spans="1:5">
      <c r="A12" s="370" t="s">
        <v>1705</v>
      </c>
      <c r="B12" s="371"/>
      <c r="C12" s="372"/>
      <c r="D12" s="191"/>
      <c r="E12" s="369" t="str">
        <f t="shared" si="0"/>
        <v>否</v>
      </c>
    </row>
    <row r="13" ht="35" customHeight="1" spans="1:5">
      <c r="A13" s="370" t="s">
        <v>1706</v>
      </c>
      <c r="B13" s="371"/>
      <c r="C13" s="372"/>
      <c r="D13" s="191"/>
      <c r="E13" s="369" t="str">
        <f t="shared" si="0"/>
        <v>否</v>
      </c>
    </row>
    <row r="14" ht="35" customHeight="1" spans="1:5">
      <c r="A14" s="370" t="s">
        <v>1707</v>
      </c>
      <c r="B14" s="374"/>
      <c r="C14" s="371"/>
      <c r="D14" s="191"/>
      <c r="E14" s="369" t="str">
        <f t="shared" si="0"/>
        <v>否</v>
      </c>
    </row>
    <row r="15" ht="35" customHeight="1" spans="1:5">
      <c r="A15" s="370" t="s">
        <v>1708</v>
      </c>
      <c r="B15" s="374"/>
      <c r="C15" s="372"/>
      <c r="D15" s="191"/>
      <c r="E15" s="369" t="str">
        <f t="shared" si="0"/>
        <v>否</v>
      </c>
    </row>
    <row r="16" ht="35" customHeight="1" spans="1:5">
      <c r="A16" s="370" t="s">
        <v>1709</v>
      </c>
      <c r="B16" s="374"/>
      <c r="C16" s="375"/>
      <c r="D16" s="191"/>
      <c r="E16" s="369" t="str">
        <f t="shared" si="0"/>
        <v>否</v>
      </c>
    </row>
    <row r="17" ht="35" customHeight="1" spans="1:5">
      <c r="A17" s="370" t="s">
        <v>1710</v>
      </c>
      <c r="B17" s="374"/>
      <c r="C17" s="375"/>
      <c r="D17" s="191"/>
      <c r="E17" s="369" t="str">
        <f t="shared" si="0"/>
        <v>否</v>
      </c>
    </row>
    <row r="18" ht="35" customHeight="1" spans="1:5">
      <c r="A18" s="370" t="s">
        <v>1711</v>
      </c>
      <c r="B18" s="371"/>
      <c r="C18" s="372"/>
      <c r="D18" s="191"/>
      <c r="E18" s="369" t="str">
        <f t="shared" si="0"/>
        <v>否</v>
      </c>
    </row>
    <row r="19" ht="35" customHeight="1" spans="1:5">
      <c r="A19" s="370" t="s">
        <v>1712</v>
      </c>
      <c r="B19" s="374"/>
      <c r="C19" s="375"/>
      <c r="D19" s="191"/>
      <c r="E19" s="369" t="str">
        <f t="shared" si="0"/>
        <v>否</v>
      </c>
    </row>
    <row r="20" ht="35" customHeight="1" spans="1:5">
      <c r="A20" s="370" t="s">
        <v>1713</v>
      </c>
      <c r="B20" s="374"/>
      <c r="C20" s="375"/>
      <c r="D20" s="191"/>
      <c r="E20" s="369" t="str">
        <f t="shared" si="0"/>
        <v>否</v>
      </c>
    </row>
    <row r="21" ht="35" customHeight="1" spans="1:5">
      <c r="A21" s="370" t="s">
        <v>1714</v>
      </c>
      <c r="B21" s="371"/>
      <c r="C21" s="375"/>
      <c r="D21" s="191" t="str">
        <f>IF(B21&gt;0,C21/B21-1,IF(B21&lt;0,-(C21/B21-1),""))</f>
        <v/>
      </c>
      <c r="E21" s="369" t="str">
        <f t="shared" si="0"/>
        <v>否</v>
      </c>
    </row>
    <row r="22" ht="35" customHeight="1" spans="1:5">
      <c r="A22" s="370" t="s">
        <v>1715</v>
      </c>
      <c r="B22" s="374"/>
      <c r="C22" s="372"/>
      <c r="D22" s="191"/>
      <c r="E22" s="369" t="str">
        <f t="shared" si="0"/>
        <v>否</v>
      </c>
    </row>
    <row r="23" ht="35" customHeight="1" spans="1:5">
      <c r="A23" s="370" t="s">
        <v>1716</v>
      </c>
      <c r="B23" s="374">
        <v>464</v>
      </c>
      <c r="C23" s="372">
        <v>524</v>
      </c>
      <c r="D23" s="224">
        <f>(C23-B23)/B23*100</f>
        <v>12.9310344827586</v>
      </c>
      <c r="E23" s="369" t="str">
        <f t="shared" si="0"/>
        <v>是</v>
      </c>
    </row>
    <row r="24" ht="35" customHeight="1" spans="1:5">
      <c r="A24" s="235" t="s">
        <v>1717</v>
      </c>
      <c r="B24" s="368">
        <f>B25+B26+B27+B28</f>
        <v>0</v>
      </c>
      <c r="C24" s="368">
        <f>C25+C26+C27+C28</f>
        <v>0</v>
      </c>
      <c r="D24" s="255"/>
      <c r="E24" s="369" t="str">
        <f t="shared" si="0"/>
        <v>否</v>
      </c>
    </row>
    <row r="25" ht="35" customHeight="1" spans="1:5">
      <c r="A25" s="256" t="s">
        <v>1718</v>
      </c>
      <c r="B25" s="374"/>
      <c r="C25" s="372"/>
      <c r="D25" s="224"/>
      <c r="E25" s="369" t="str">
        <f t="shared" si="0"/>
        <v>否</v>
      </c>
    </row>
    <row r="26" ht="35" customHeight="1" spans="1:5">
      <c r="A26" s="256" t="s">
        <v>1719</v>
      </c>
      <c r="B26" s="374"/>
      <c r="C26" s="372"/>
      <c r="D26" s="224"/>
      <c r="E26" s="369" t="str">
        <f t="shared" si="0"/>
        <v>否</v>
      </c>
    </row>
    <row r="27" ht="35" customHeight="1" spans="1:5">
      <c r="A27" s="256" t="s">
        <v>1720</v>
      </c>
      <c r="B27" s="374"/>
      <c r="C27" s="372"/>
      <c r="D27" s="191"/>
      <c r="E27" s="369" t="str">
        <f t="shared" si="0"/>
        <v>否</v>
      </c>
    </row>
    <row r="28" ht="35" customHeight="1" spans="1:5">
      <c r="A28" s="256" t="s">
        <v>1721</v>
      </c>
      <c r="B28" s="374"/>
      <c r="C28" s="372"/>
      <c r="D28" s="224"/>
      <c r="E28" s="369" t="str">
        <f t="shared" si="0"/>
        <v>否</v>
      </c>
    </row>
    <row r="29" ht="35" customHeight="1" spans="1:5">
      <c r="A29" s="235" t="s">
        <v>1722</v>
      </c>
      <c r="B29" s="368">
        <f>B30+B31+B32</f>
        <v>0</v>
      </c>
      <c r="C29" s="368">
        <f>C30+C31+C32</f>
        <v>0</v>
      </c>
      <c r="D29" s="255"/>
      <c r="E29" s="369" t="str">
        <f t="shared" si="0"/>
        <v>否</v>
      </c>
    </row>
    <row r="30" ht="35" customHeight="1" spans="1:5">
      <c r="A30" s="256" t="s">
        <v>1723</v>
      </c>
      <c r="B30" s="374"/>
      <c r="C30" s="372"/>
      <c r="D30" s="224"/>
      <c r="E30" s="369" t="str">
        <f t="shared" si="0"/>
        <v>否</v>
      </c>
    </row>
    <row r="31" ht="35" customHeight="1" spans="1:5">
      <c r="A31" s="256" t="s">
        <v>1724</v>
      </c>
      <c r="B31" s="371"/>
      <c r="C31" s="372"/>
      <c r="D31" s="224"/>
      <c r="E31" s="369" t="str">
        <f t="shared" si="0"/>
        <v>否</v>
      </c>
    </row>
    <row r="32" ht="35" customHeight="1" spans="1:5">
      <c r="A32" s="256" t="s">
        <v>1725</v>
      </c>
      <c r="B32" s="374"/>
      <c r="C32" s="372"/>
      <c r="D32" s="191"/>
      <c r="E32" s="369" t="str">
        <f t="shared" si="0"/>
        <v>否</v>
      </c>
    </row>
    <row r="33" ht="35" customHeight="1" spans="1:5">
      <c r="A33" s="235" t="s">
        <v>1726</v>
      </c>
      <c r="B33" s="371">
        <f>SUM(B34:B36)</f>
        <v>44</v>
      </c>
      <c r="C33" s="371">
        <f>SUM(C34:C36)</f>
        <v>0</v>
      </c>
      <c r="D33" s="191"/>
      <c r="E33" s="369" t="str">
        <f t="shared" si="0"/>
        <v>是</v>
      </c>
    </row>
    <row r="34" ht="35" customHeight="1" spans="1:5">
      <c r="A34" s="256" t="s">
        <v>1727</v>
      </c>
      <c r="B34" s="371"/>
      <c r="C34" s="376"/>
      <c r="D34" s="191"/>
      <c r="E34" s="369" t="str">
        <f t="shared" si="0"/>
        <v>否</v>
      </c>
    </row>
    <row r="35" ht="35" customHeight="1" spans="1:5">
      <c r="A35" s="256" t="s">
        <v>1728</v>
      </c>
      <c r="B35" s="374">
        <v>44</v>
      </c>
      <c r="C35" s="376"/>
      <c r="D35" s="191"/>
      <c r="E35" s="369" t="str">
        <f t="shared" si="0"/>
        <v>是</v>
      </c>
    </row>
    <row r="36" ht="35" customHeight="1" spans="1:5">
      <c r="A36" s="256" t="s">
        <v>1729</v>
      </c>
      <c r="B36" s="374"/>
      <c r="C36" s="375"/>
      <c r="D36" s="191"/>
      <c r="E36" s="369" t="str">
        <f t="shared" si="0"/>
        <v>否</v>
      </c>
    </row>
    <row r="37" ht="35" customHeight="1" spans="1:5">
      <c r="A37" s="235" t="s">
        <v>1730</v>
      </c>
      <c r="B37" s="377"/>
      <c r="C37" s="378"/>
      <c r="D37" s="255"/>
      <c r="E37" s="369" t="str">
        <f t="shared" si="0"/>
        <v>否</v>
      </c>
    </row>
    <row r="38" ht="35" customHeight="1" spans="1:5">
      <c r="A38" s="287" t="s">
        <v>1731</v>
      </c>
      <c r="B38" s="368">
        <f>B4+B24+B29+B33+B37</f>
        <v>508</v>
      </c>
      <c r="C38" s="368">
        <f>C4+C24+C29+C33+C37</f>
        <v>524</v>
      </c>
      <c r="D38" s="255">
        <f t="shared" ref="D37:D40" si="1">(C38-B38)/B38*100</f>
        <v>3.1496062992126</v>
      </c>
      <c r="E38" s="369" t="str">
        <f t="shared" si="0"/>
        <v>是</v>
      </c>
    </row>
    <row r="39" ht="35" customHeight="1" spans="1:5">
      <c r="A39" s="288" t="s">
        <v>230</v>
      </c>
      <c r="B39" s="371">
        <v>31</v>
      </c>
      <c r="C39" s="376">
        <v>31</v>
      </c>
      <c r="D39" s="191">
        <f>(C39-B39)/B39</f>
        <v>0</v>
      </c>
      <c r="E39" s="369" t="str">
        <f t="shared" si="0"/>
        <v>是</v>
      </c>
    </row>
    <row r="40" ht="35" customHeight="1" spans="1:5">
      <c r="A40" s="288" t="s">
        <v>1732</v>
      </c>
      <c r="B40" s="371">
        <v>4</v>
      </c>
      <c r="C40" s="376"/>
      <c r="D40" s="255">
        <f t="shared" si="1"/>
        <v>-100</v>
      </c>
      <c r="E40" s="369" t="str">
        <f t="shared" si="0"/>
        <v>是</v>
      </c>
    </row>
    <row r="41" ht="35" customHeight="1" spans="1:5">
      <c r="A41" s="288" t="s">
        <v>1733</v>
      </c>
      <c r="B41" s="371"/>
      <c r="C41" s="376"/>
      <c r="D41" s="191"/>
      <c r="E41" s="369" t="str">
        <f t="shared" si="0"/>
        <v>否</v>
      </c>
    </row>
    <row r="42" ht="35" customHeight="1" spans="1:5">
      <c r="A42" s="287" t="s">
        <v>1734</v>
      </c>
      <c r="B42" s="368">
        <f>B38+B39+B40</f>
        <v>543</v>
      </c>
      <c r="C42" s="368">
        <f>C38+C39+C40</f>
        <v>555</v>
      </c>
      <c r="D42" s="255">
        <f>(C42-B42)/B42*100</f>
        <v>2.20994475138122</v>
      </c>
      <c r="E42" s="369" t="str">
        <f t="shared" si="0"/>
        <v>是</v>
      </c>
    </row>
    <row r="43" spans="1:5">
      <c r="B43" s="379"/>
    </row>
    <row r="44" spans="1:5">
      <c r="B44" s="379"/>
      <c r="C44" s="379"/>
    </row>
    <row r="45" spans="1:5">
      <c r="B45" s="379"/>
    </row>
    <row r="46" spans="1:5">
      <c r="B46" s="379"/>
      <c r="C46" s="379"/>
    </row>
    <row r="47" spans="1:5">
      <c r="B47" s="379"/>
    </row>
    <row r="48" spans="1:5">
      <c r="B48" s="379"/>
    </row>
    <row r="49" spans="2:3">
      <c r="B49" s="379"/>
      <c r="C49" s="379"/>
    </row>
    <row r="50" spans="2:3">
      <c r="B50" s="379"/>
    </row>
    <row r="51" spans="2:3">
      <c r="B51" s="379"/>
    </row>
    <row r="52" spans="2:3">
      <c r="B52" s="379"/>
    </row>
    <row r="53" spans="2:3">
      <c r="B53" s="379"/>
    </row>
    <row r="54" spans="2:3">
      <c r="B54" s="379"/>
      <c r="C54" s="379"/>
    </row>
    <row r="55" spans="2:3">
      <c r="B55" s="379"/>
    </row>
  </sheetData>
  <mergeCells count="1">
    <mergeCell ref="A1:D1"/>
  </mergeCells>
  <conditionalFormatting sqref="E3:F5 F6:F40 E6:E42">
    <cfRule type="cellIs" dxfId="3" priority="2" stopIfTrue="1" operator="lessThanOrEqual">
      <formula>-1</formula>
    </cfRule>
  </conditionalFormatting>
  <conditionalFormatting sqref="E4:F5 F6:F8 E6:E42">
    <cfRule type="cellIs" dxfId="3"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45" orientation="portrait"/>
  <headerFooter alignWithMargins="0">
    <oddFooter>&amp;C&amp;16- &amp;P -</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1"/>
  <sheetViews>
    <sheetView showGridLines="0" showZeros="0" zoomScale="80" zoomScaleNormal="80" workbookViewId="0">
      <selection activeCell="D44" sqref="D44"/>
    </sheetView>
  </sheetViews>
  <sheetFormatPr defaultColWidth="9" defaultRowHeight="15.75" outlineLevelCol="4"/>
  <cols>
    <col min="1" max="1" width="50.775" style="337" customWidth="1"/>
    <col min="2" max="2" width="20.6333333333333" style="337" customWidth="1"/>
    <col min="3" max="3" width="20.6333333333333" style="338" customWidth="1"/>
    <col min="4" max="4" width="20.6333333333333" style="337" customWidth="1"/>
    <col min="5" max="5" width="4.775" style="337" hidden="1" customWidth="1"/>
    <col min="6" max="16384" width="9" style="337"/>
  </cols>
  <sheetData>
    <row r="1" ht="45" customHeight="1" spans="1:5">
      <c r="A1" s="339" t="str">
        <f>目录!A20</f>
        <v>3-2  2026年嵩明县国有资本经营支出预算情况表</v>
      </c>
      <c r="B1" s="339"/>
      <c r="C1" s="339"/>
      <c r="D1" s="339"/>
      <c r="E1" s="340"/>
    </row>
    <row r="2" ht="20.1" customHeight="1" spans="1:5">
      <c r="A2" s="341"/>
      <c r="B2" s="341"/>
      <c r="C2" s="341"/>
      <c r="D2" s="342" t="s">
        <v>49</v>
      </c>
      <c r="E2" s="343"/>
    </row>
    <row r="3" ht="45" customHeight="1" spans="1:5">
      <c r="A3" s="298" t="str">
        <f>表头!A2</f>
        <v>项目</v>
      </c>
      <c r="B3" s="298" t="str">
        <f>表头!B2</f>
        <v>2025年执行数</v>
      </c>
      <c r="C3" s="298" t="str">
        <f>表头!C2</f>
        <v>2026年预算数</v>
      </c>
      <c r="D3" s="298" t="str">
        <f>表头!D2</f>
        <v>预算数比上年执行数增长%</v>
      </c>
      <c r="E3" s="344" t="s">
        <v>1735</v>
      </c>
    </row>
    <row r="4" s="335" customFormat="1" ht="35" customHeight="1" spans="1:5">
      <c r="A4" s="345" t="s">
        <v>1736</v>
      </c>
      <c r="B4" s="346">
        <f>B7+B8+B10</f>
        <v>329</v>
      </c>
      <c r="C4" s="346">
        <f>C7+C8+C10</f>
        <v>371</v>
      </c>
      <c r="D4" s="255">
        <f>(C4-B4)/B4*100</f>
        <v>12.7659574468085</v>
      </c>
      <c r="E4" s="347" t="str">
        <f t="shared" ref="E4:E28" si="0">IF(A4&lt;&gt;"",IF(SUM(B4:C4)&lt;&gt;0,"是","否"),"是")</f>
        <v>是</v>
      </c>
    </row>
    <row r="5" ht="35" customHeight="1" spans="1:5">
      <c r="A5" s="348" t="s">
        <v>1737</v>
      </c>
      <c r="B5" s="349"/>
      <c r="C5" s="349"/>
      <c r="D5" s="275"/>
      <c r="E5" s="350" t="str">
        <f t="shared" si="0"/>
        <v>否</v>
      </c>
    </row>
    <row r="6" ht="35" customHeight="1" spans="1:5">
      <c r="A6" s="348" t="s">
        <v>1738</v>
      </c>
      <c r="B6" s="349"/>
      <c r="C6" s="349"/>
      <c r="D6" s="275"/>
      <c r="E6" s="350" t="str">
        <f t="shared" si="0"/>
        <v>否</v>
      </c>
    </row>
    <row r="7" ht="35" customHeight="1" spans="1:5">
      <c r="A7" s="348" t="s">
        <v>1739</v>
      </c>
      <c r="B7" s="349">
        <v>35</v>
      </c>
      <c r="C7" s="349">
        <v>31</v>
      </c>
      <c r="D7" s="224">
        <f t="shared" ref="D7:D11" si="1">(C7-B7)/B7*100</f>
        <v>-11.4285714285714</v>
      </c>
      <c r="E7" s="350" t="str">
        <f t="shared" si="0"/>
        <v>是</v>
      </c>
    </row>
    <row r="8" ht="35" customHeight="1" spans="1:5">
      <c r="A8" s="348" t="s">
        <v>1740</v>
      </c>
      <c r="B8" s="349"/>
      <c r="C8" s="349"/>
      <c r="D8" s="275"/>
      <c r="E8" s="350" t="str">
        <f t="shared" si="0"/>
        <v>否</v>
      </c>
    </row>
    <row r="9" ht="35" customHeight="1" spans="1:5">
      <c r="A9" s="348" t="s">
        <v>1741</v>
      </c>
      <c r="B9" s="351"/>
      <c r="C9" s="351"/>
      <c r="D9" s="275" t="str">
        <f>IF(B9&gt;0,C9/B9-1,IF(B9&lt;0,-(C9/B9-1),""))</f>
        <v/>
      </c>
      <c r="E9" s="350" t="str">
        <f t="shared" si="0"/>
        <v>否</v>
      </c>
    </row>
    <row r="10" ht="35" customHeight="1" spans="1:5">
      <c r="A10" s="348" t="s">
        <v>1742</v>
      </c>
      <c r="B10" s="349">
        <v>294</v>
      </c>
      <c r="C10" s="349">
        <v>340</v>
      </c>
      <c r="D10" s="224">
        <f t="shared" si="1"/>
        <v>15.6462585034014</v>
      </c>
      <c r="E10" s="350" t="str">
        <f t="shared" si="0"/>
        <v>是</v>
      </c>
    </row>
    <row r="11" ht="35" customHeight="1" spans="1:5">
      <c r="A11" s="345" t="s">
        <v>1743</v>
      </c>
      <c r="B11" s="349">
        <f>B14+B15+B16</f>
        <v>0</v>
      </c>
      <c r="C11" s="349">
        <f>C12+C14+C15+C16</f>
        <v>0</v>
      </c>
      <c r="D11" s="255"/>
      <c r="E11" s="350" t="str">
        <f t="shared" si="0"/>
        <v>否</v>
      </c>
    </row>
    <row r="12" ht="35" customHeight="1" spans="1:5">
      <c r="A12" s="348" t="s">
        <v>1744</v>
      </c>
      <c r="B12" s="349"/>
      <c r="C12" s="349"/>
      <c r="D12" s="275"/>
      <c r="E12" s="350" t="str">
        <f t="shared" si="0"/>
        <v>否</v>
      </c>
    </row>
    <row r="13" ht="35" customHeight="1" spans="1:5">
      <c r="A13" s="348" t="s">
        <v>1745</v>
      </c>
      <c r="B13" s="349"/>
      <c r="C13" s="349"/>
      <c r="D13" s="275"/>
      <c r="E13" s="350" t="str">
        <f t="shared" si="0"/>
        <v>否</v>
      </c>
    </row>
    <row r="14" ht="35" customHeight="1" spans="1:5">
      <c r="A14" s="348" t="s">
        <v>1746</v>
      </c>
      <c r="B14" s="351"/>
      <c r="C14" s="351"/>
      <c r="D14" s="275" t="str">
        <f>IF(B14&gt;0,C14/B14-1,IF(B14&lt;0,-(C14/B14-1),""))</f>
        <v/>
      </c>
      <c r="E14" s="350" t="str">
        <f t="shared" si="0"/>
        <v>否</v>
      </c>
    </row>
    <row r="15" ht="35" customHeight="1" spans="1:5">
      <c r="A15" s="348" t="s">
        <v>1747</v>
      </c>
      <c r="B15" s="351"/>
      <c r="C15" s="351"/>
      <c r="D15" s="275" t="str">
        <f>IF(B15&gt;0,C15/B15-1,IF(B15&lt;0,-(C15/B15-1),""))</f>
        <v/>
      </c>
      <c r="E15" s="350" t="str">
        <f t="shared" si="0"/>
        <v>否</v>
      </c>
    </row>
    <row r="16" ht="35" customHeight="1" spans="1:5">
      <c r="A16" s="348" t="s">
        <v>1748</v>
      </c>
      <c r="B16" s="349"/>
      <c r="C16" s="349"/>
      <c r="D16" s="224"/>
      <c r="E16" s="350" t="str">
        <f t="shared" si="0"/>
        <v>否</v>
      </c>
    </row>
    <row r="17" s="336" customFormat="1" ht="35" customHeight="1" spans="1:5">
      <c r="A17" s="345" t="s">
        <v>1749</v>
      </c>
      <c r="B17" s="349"/>
      <c r="C17" s="349"/>
      <c r="D17" s="275"/>
      <c r="E17" s="350" t="str">
        <f t="shared" si="0"/>
        <v>否</v>
      </c>
    </row>
    <row r="18" ht="35" customHeight="1" spans="1:5">
      <c r="A18" s="348" t="s">
        <v>1750</v>
      </c>
      <c r="B18" s="349"/>
      <c r="C18" s="349"/>
      <c r="D18" s="275"/>
      <c r="E18" s="350" t="str">
        <f t="shared" si="0"/>
        <v>否</v>
      </c>
    </row>
    <row r="19" ht="35" customHeight="1" spans="1:5">
      <c r="A19" s="345" t="s">
        <v>1751</v>
      </c>
      <c r="B19" s="349"/>
      <c r="C19" s="349"/>
      <c r="D19" s="275"/>
      <c r="E19" s="350" t="str">
        <f t="shared" si="0"/>
        <v>否</v>
      </c>
    </row>
    <row r="20" ht="35" customHeight="1" spans="1:5">
      <c r="A20" s="352" t="s">
        <v>1752</v>
      </c>
      <c r="B20" s="349"/>
      <c r="C20" s="349"/>
      <c r="D20" s="275"/>
      <c r="E20" s="350" t="str">
        <f t="shared" si="0"/>
        <v>否</v>
      </c>
    </row>
    <row r="21" s="335" customFormat="1" ht="35" customHeight="1" spans="1:5">
      <c r="A21" s="345" t="s">
        <v>1753</v>
      </c>
      <c r="B21" s="353">
        <f>B22</f>
        <v>0</v>
      </c>
      <c r="C21" s="353">
        <f>C22</f>
        <v>0</v>
      </c>
      <c r="D21" s="255"/>
      <c r="E21" s="347" t="str">
        <f t="shared" si="0"/>
        <v>否</v>
      </c>
    </row>
    <row r="22" ht="35" customHeight="1" spans="1:5">
      <c r="A22" s="348" t="s">
        <v>1754</v>
      </c>
      <c r="B22" s="349"/>
      <c r="C22" s="349"/>
      <c r="D22" s="255"/>
      <c r="E22" s="350" t="str">
        <f t="shared" si="0"/>
        <v>否</v>
      </c>
    </row>
    <row r="23" s="335" customFormat="1" ht="35" customHeight="1" spans="1:5">
      <c r="A23" s="354" t="s">
        <v>1755</v>
      </c>
      <c r="B23" s="353">
        <f>B4+B11+B17+B19+B21</f>
        <v>329</v>
      </c>
      <c r="C23" s="353">
        <f>C4+C11+C17+C19+C21</f>
        <v>371</v>
      </c>
      <c r="D23" s="255">
        <f t="shared" ref="D21:D24" si="2">(C23-B23)/B23*100</f>
        <v>12.7659574468085</v>
      </c>
      <c r="E23" s="347" t="str">
        <f t="shared" si="0"/>
        <v>是</v>
      </c>
    </row>
    <row r="24" s="335" customFormat="1" ht="35" customHeight="1" spans="1:5">
      <c r="A24" s="355" t="s">
        <v>1756</v>
      </c>
      <c r="B24" s="353">
        <f>B26</f>
        <v>214</v>
      </c>
      <c r="C24" s="353">
        <f>C26</f>
        <v>184</v>
      </c>
      <c r="D24" s="255">
        <f t="shared" si="2"/>
        <v>-14.018691588785</v>
      </c>
      <c r="E24" s="347" t="str">
        <f t="shared" si="0"/>
        <v>是</v>
      </c>
    </row>
    <row r="25" ht="35" customHeight="1" spans="1:5">
      <c r="A25" s="356" t="s">
        <v>1757</v>
      </c>
      <c r="B25" s="351"/>
      <c r="C25" s="351"/>
      <c r="D25" s="275"/>
      <c r="E25" s="350" t="str">
        <f t="shared" si="0"/>
        <v>否</v>
      </c>
    </row>
    <row r="26" ht="35" customHeight="1" spans="1:5">
      <c r="A26" s="357" t="s">
        <v>1758</v>
      </c>
      <c r="B26" s="349">
        <v>214</v>
      </c>
      <c r="C26" s="349">
        <v>184</v>
      </c>
      <c r="D26" s="224">
        <f>(C26-B26)/B26*100</f>
        <v>-14.018691588785</v>
      </c>
      <c r="E26" s="350" t="str">
        <f t="shared" si="0"/>
        <v>是</v>
      </c>
    </row>
    <row r="27" s="335" customFormat="1" ht="35" customHeight="1" spans="1:5">
      <c r="A27" s="358" t="s">
        <v>1759</v>
      </c>
      <c r="B27" s="353"/>
      <c r="C27" s="353"/>
      <c r="D27" s="359"/>
      <c r="E27" s="347" t="str">
        <f t="shared" si="0"/>
        <v>否</v>
      </c>
    </row>
    <row r="28" s="335" customFormat="1" ht="35" customHeight="1" spans="1:5">
      <c r="A28" s="360" t="s">
        <v>1760</v>
      </c>
      <c r="B28" s="353">
        <f>B23+B24+B27</f>
        <v>543</v>
      </c>
      <c r="C28" s="353">
        <f>C23+C24+C27</f>
        <v>555</v>
      </c>
      <c r="D28" s="255">
        <f>(C28-B28)/B28*100</f>
        <v>2.20994475138122</v>
      </c>
      <c r="E28" s="347" t="str">
        <f t="shared" si="0"/>
        <v>是</v>
      </c>
    </row>
    <row r="29" spans="1:5">
      <c r="B29" s="361"/>
    </row>
    <row r="30" spans="1:5">
      <c r="B30" s="361"/>
      <c r="C30" s="362"/>
    </row>
    <row r="31" spans="1:5">
      <c r="B31" s="361"/>
    </row>
    <row r="32" spans="1:5">
      <c r="B32" s="361"/>
      <c r="C32" s="362"/>
    </row>
    <row r="33" spans="2:3">
      <c r="B33" s="361"/>
    </row>
    <row r="34" spans="2:3">
      <c r="B34" s="361"/>
    </row>
    <row r="35" spans="2:3">
      <c r="B35" s="361"/>
      <c r="C35" s="362"/>
    </row>
    <row r="36" spans="2:3">
      <c r="B36" s="361"/>
    </row>
    <row r="37" spans="2:3">
      <c r="B37" s="361"/>
    </row>
    <row r="38" spans="2:3">
      <c r="B38" s="361"/>
    </row>
    <row r="39" spans="2:3">
      <c r="B39" s="361"/>
    </row>
    <row r="40" spans="2:3">
      <c r="B40" s="361"/>
      <c r="C40" s="362"/>
    </row>
    <row r="41" spans="2:3">
      <c r="B41" s="361"/>
    </row>
  </sheetData>
  <mergeCells count="1">
    <mergeCell ref="A1:D1"/>
  </mergeCells>
  <conditionalFormatting sqref="E29">
    <cfRule type="cellIs" dxfId="3" priority="1" stopIfTrue="1" operator="lessThanOrEqual">
      <formula>-1</formula>
    </cfRule>
  </conditionalFormatting>
  <conditionalFormatting sqref="E3:E29 D5:D6 D8:D9 D12:D15 D17:D20 D25 D27">
    <cfRule type="cellIs" dxfId="3" priority="2"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4" orientation="portrait"/>
  <headerFooter alignWithMargins="0">
    <oddFooter>&amp;C&amp;16- &amp;P -</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8"/>
  <sheetViews>
    <sheetView topLeftCell="A44" workbookViewId="0">
      <selection activeCell="G50" sqref="G50"/>
    </sheetView>
  </sheetViews>
  <sheetFormatPr defaultColWidth="9" defaultRowHeight="13.5" outlineLevelCol="3"/>
  <cols>
    <col min="1" max="1" width="47.8916666666667" style="245" customWidth="1"/>
    <col min="2" max="3" width="23" style="245" customWidth="1"/>
    <col min="4" max="4" width="20.6666666666667" style="245" customWidth="1"/>
    <col min="5" max="16384" width="9" style="245"/>
  </cols>
  <sheetData>
    <row r="1" ht="27" spans="1:4">
      <c r="A1" s="318" t="str">
        <f>目录!A21</f>
        <v>3-3  2026年嵩明县县级国有资本经营收入预算情况表</v>
      </c>
      <c r="B1" s="318"/>
      <c r="C1" s="319"/>
      <c r="D1" s="318"/>
    </row>
    <row r="2" ht="20.25" spans="1:4">
      <c r="A2" s="320"/>
      <c r="B2" s="320"/>
      <c r="C2" s="321"/>
      <c r="D2" s="322" t="s">
        <v>161</v>
      </c>
    </row>
    <row r="3" ht="37.5" spans="1:4">
      <c r="A3" s="271" t="str">
        <f>表头!A2</f>
        <v>项目</v>
      </c>
      <c r="B3" s="271" t="str">
        <f>表头!B2</f>
        <v>2025年执行数</v>
      </c>
      <c r="C3" s="271" t="str">
        <f>表头!C2</f>
        <v>2026年预算数</v>
      </c>
      <c r="D3" s="271" t="str">
        <f>表头!D2</f>
        <v>预算数比上年执行数增长%</v>
      </c>
    </row>
    <row r="4" s="293" customFormat="1" ht="35" customHeight="1" spans="1:4">
      <c r="A4" s="323" t="s">
        <v>1761</v>
      </c>
      <c r="B4" s="300">
        <f>B26</f>
        <v>464</v>
      </c>
      <c r="C4" s="300">
        <f>C26</f>
        <v>524</v>
      </c>
      <c r="D4" s="255">
        <f>(C4-B4)/B4*100</f>
        <v>12.9310344827586</v>
      </c>
    </row>
    <row r="5" s="293" customFormat="1" ht="35" customHeight="1" spans="1:4">
      <c r="A5" s="324" t="s">
        <v>1762</v>
      </c>
      <c r="B5" s="302"/>
      <c r="C5" s="303"/>
      <c r="D5" s="304"/>
    </row>
    <row r="6" s="293" customFormat="1" ht="35" customHeight="1" spans="1:4">
      <c r="A6" s="324" t="s">
        <v>1763</v>
      </c>
      <c r="B6" s="302"/>
      <c r="C6" s="303"/>
      <c r="D6" s="304"/>
    </row>
    <row r="7" s="293" customFormat="1" ht="35" customHeight="1" spans="1:4">
      <c r="A7" s="324" t="s">
        <v>1764</v>
      </c>
      <c r="B7" s="302"/>
      <c r="C7" s="303"/>
      <c r="D7" s="304"/>
    </row>
    <row r="8" s="293" customFormat="1" ht="35" customHeight="1" spans="1:4">
      <c r="A8" s="324" t="s">
        <v>1765</v>
      </c>
      <c r="B8" s="302"/>
      <c r="C8" s="303"/>
      <c r="D8" s="304"/>
    </row>
    <row r="9" s="293" customFormat="1" ht="35" customHeight="1" spans="1:4">
      <c r="A9" s="324" t="s">
        <v>1766</v>
      </c>
      <c r="B9" s="302"/>
      <c r="C9" s="303"/>
      <c r="D9" s="304"/>
    </row>
    <row r="10" s="293" customFormat="1" ht="35" customHeight="1" spans="1:4">
      <c r="A10" s="324" t="s">
        <v>1767</v>
      </c>
      <c r="B10" s="302"/>
      <c r="C10" s="303"/>
      <c r="D10" s="304"/>
    </row>
    <row r="11" s="293" customFormat="1" ht="35" customHeight="1" spans="1:4">
      <c r="A11" s="324" t="s">
        <v>1768</v>
      </c>
      <c r="B11" s="302"/>
      <c r="C11" s="303"/>
      <c r="D11" s="304"/>
    </row>
    <row r="12" s="293" customFormat="1" ht="35" customHeight="1" spans="1:4">
      <c r="A12" s="324" t="s">
        <v>1769</v>
      </c>
      <c r="B12" s="302"/>
      <c r="C12" s="303"/>
      <c r="D12" s="304"/>
    </row>
    <row r="13" s="293" customFormat="1" ht="35" customHeight="1" spans="1:4">
      <c r="A13" s="324" t="s">
        <v>1770</v>
      </c>
      <c r="B13" s="302"/>
      <c r="C13" s="303"/>
      <c r="D13" s="304"/>
    </row>
    <row r="14" s="293" customFormat="1" ht="35" customHeight="1" spans="1:4">
      <c r="A14" s="324" t="s">
        <v>1771</v>
      </c>
      <c r="B14" s="302"/>
      <c r="C14" s="303"/>
      <c r="D14" s="304"/>
    </row>
    <row r="15" s="293" customFormat="1" ht="35" customHeight="1" spans="1:4">
      <c r="A15" s="324" t="s">
        <v>1772</v>
      </c>
      <c r="B15" s="302"/>
      <c r="C15" s="303"/>
      <c r="D15" s="304"/>
    </row>
    <row r="16" s="293" customFormat="1" ht="35" customHeight="1" spans="1:4">
      <c r="A16" s="324" t="s">
        <v>1773</v>
      </c>
      <c r="B16" s="302"/>
      <c r="C16" s="303"/>
      <c r="D16" s="304"/>
    </row>
    <row r="17" s="293" customFormat="1" ht="35" customHeight="1" spans="1:4">
      <c r="A17" s="324" t="s">
        <v>1774</v>
      </c>
      <c r="B17" s="302"/>
      <c r="C17" s="303"/>
      <c r="D17" s="304"/>
    </row>
    <row r="18" s="293" customFormat="1" ht="35" customHeight="1" spans="1:4">
      <c r="A18" s="324" t="s">
        <v>1775</v>
      </c>
      <c r="B18" s="302"/>
      <c r="C18" s="303"/>
      <c r="D18" s="304"/>
    </row>
    <row r="19" s="293" customFormat="1" ht="35" customHeight="1" spans="1:4">
      <c r="A19" s="324" t="s">
        <v>1776</v>
      </c>
      <c r="B19" s="302"/>
      <c r="C19" s="303"/>
      <c r="D19" s="304"/>
    </row>
    <row r="20" s="293" customFormat="1" ht="35" customHeight="1" spans="1:4">
      <c r="A20" s="324" t="s">
        <v>1777</v>
      </c>
      <c r="B20" s="302"/>
      <c r="C20" s="303"/>
      <c r="D20" s="304"/>
    </row>
    <row r="21" s="293" customFormat="1" ht="35" customHeight="1" spans="1:4">
      <c r="A21" s="324" t="s">
        <v>1778</v>
      </c>
      <c r="B21" s="302"/>
      <c r="C21" s="303"/>
      <c r="D21" s="304"/>
    </row>
    <row r="22" s="293" customFormat="1" ht="35" customHeight="1" spans="1:4">
      <c r="A22" s="324" t="s">
        <v>1779</v>
      </c>
      <c r="B22" s="302"/>
      <c r="C22" s="303"/>
      <c r="D22" s="304"/>
    </row>
    <row r="23" s="293" customFormat="1" ht="35" customHeight="1" spans="1:4">
      <c r="A23" s="324" t="s">
        <v>1780</v>
      </c>
      <c r="B23" s="302"/>
      <c r="C23" s="303"/>
      <c r="D23" s="304"/>
    </row>
    <row r="24" s="293" customFormat="1" ht="35" customHeight="1" spans="1:4">
      <c r="A24" s="324" t="s">
        <v>1781</v>
      </c>
      <c r="B24" s="302"/>
      <c r="C24" s="303"/>
      <c r="D24" s="304"/>
    </row>
    <row r="25" s="293" customFormat="1" ht="35" customHeight="1" spans="1:4">
      <c r="A25" s="324" t="s">
        <v>1782</v>
      </c>
      <c r="B25" s="302"/>
      <c r="C25" s="303"/>
      <c r="D25" s="304"/>
    </row>
    <row r="26" s="293" customFormat="1" ht="35" customHeight="1" spans="1:4">
      <c r="A26" s="324" t="s">
        <v>1783</v>
      </c>
      <c r="B26" s="302">
        <v>464</v>
      </c>
      <c r="C26" s="303">
        <v>524</v>
      </c>
      <c r="D26" s="224">
        <f>(C26-B26)/B26*100</f>
        <v>12.9310344827586</v>
      </c>
    </row>
    <row r="27" s="293" customFormat="1" ht="35" customHeight="1" spans="1:4">
      <c r="A27" s="323" t="s">
        <v>1784</v>
      </c>
      <c r="B27" s="300"/>
      <c r="C27" s="300">
        <f>C28</f>
        <v>0</v>
      </c>
      <c r="D27" s="325"/>
    </row>
    <row r="28" s="293" customFormat="1" ht="35" customHeight="1" spans="1:4">
      <c r="A28" s="324" t="s">
        <v>1785</v>
      </c>
      <c r="B28" s="326"/>
      <c r="C28" s="303"/>
      <c r="D28" s="304"/>
    </row>
    <row r="29" s="293" customFormat="1" ht="35" customHeight="1" spans="1:4">
      <c r="A29" s="324" t="s">
        <v>1786</v>
      </c>
      <c r="B29" s="302"/>
      <c r="C29" s="303"/>
      <c r="D29" s="304"/>
    </row>
    <row r="30" s="293" customFormat="1" ht="35" customHeight="1" spans="1:4">
      <c r="A30" s="324" t="s">
        <v>1787</v>
      </c>
      <c r="B30" s="302"/>
      <c r="C30" s="303"/>
      <c r="D30" s="304"/>
    </row>
    <row r="31" s="293" customFormat="1" ht="35" customHeight="1" spans="1:4">
      <c r="A31" s="324" t="s">
        <v>1788</v>
      </c>
      <c r="B31" s="302"/>
      <c r="C31" s="327"/>
      <c r="D31" s="304"/>
    </row>
    <row r="32" s="293" customFormat="1" ht="35" customHeight="1" spans="1:4">
      <c r="A32" s="323" t="s">
        <v>1789</v>
      </c>
      <c r="B32" s="300">
        <f>SUM(B33:B36)</f>
        <v>0</v>
      </c>
      <c r="C32" s="328"/>
      <c r="D32" s="325"/>
    </row>
    <row r="33" s="293" customFormat="1" ht="35" customHeight="1" spans="1:4">
      <c r="A33" s="324" t="s">
        <v>1790</v>
      </c>
      <c r="B33" s="302"/>
      <c r="C33" s="327"/>
      <c r="D33" s="304"/>
    </row>
    <row r="34" s="293" customFormat="1" ht="35" customHeight="1" spans="1:4">
      <c r="A34" s="324" t="s">
        <v>1791</v>
      </c>
      <c r="B34" s="302"/>
      <c r="C34" s="327"/>
      <c r="D34" s="304"/>
    </row>
    <row r="35" s="293" customFormat="1" ht="35" customHeight="1" spans="1:4">
      <c r="A35" s="324" t="s">
        <v>1792</v>
      </c>
      <c r="B35" s="329"/>
      <c r="C35" s="330"/>
      <c r="D35" s="304"/>
    </row>
    <row r="36" s="293" customFormat="1" ht="35" customHeight="1" spans="1:4">
      <c r="A36" s="324" t="s">
        <v>1793</v>
      </c>
      <c r="B36" s="302"/>
      <c r="C36" s="330"/>
      <c r="D36" s="304"/>
    </row>
    <row r="37" s="293" customFormat="1" ht="35" customHeight="1" spans="1:4">
      <c r="A37" s="323" t="s">
        <v>1794</v>
      </c>
      <c r="B37" s="331">
        <f>SUM(B38:B40)</f>
        <v>44</v>
      </c>
      <c r="C37" s="330"/>
      <c r="D37" s="304"/>
    </row>
    <row r="38" s="293" customFormat="1" ht="35" customHeight="1" spans="1:4">
      <c r="A38" s="324" t="s">
        <v>1795</v>
      </c>
      <c r="B38" s="331"/>
      <c r="C38" s="330"/>
      <c r="D38" s="304"/>
    </row>
    <row r="39" s="293" customFormat="1" ht="35" customHeight="1" spans="1:4">
      <c r="A39" s="324" t="s">
        <v>1796</v>
      </c>
      <c r="B39" s="331">
        <v>44</v>
      </c>
      <c r="C39" s="330"/>
      <c r="D39" s="304"/>
    </row>
    <row r="40" s="293" customFormat="1" ht="35" customHeight="1" spans="1:4">
      <c r="A40" s="324" t="s">
        <v>1797</v>
      </c>
      <c r="B40" s="331"/>
      <c r="C40" s="330"/>
      <c r="D40" s="304"/>
    </row>
    <row r="41" s="293" customFormat="1" ht="35" customHeight="1" spans="1:4">
      <c r="A41" s="323" t="s">
        <v>1798</v>
      </c>
      <c r="B41" s="331"/>
      <c r="C41" s="330"/>
      <c r="D41" s="304"/>
    </row>
    <row r="42" s="293" customFormat="1" ht="35" customHeight="1" spans="1:4">
      <c r="A42" s="323"/>
      <c r="B42" s="332"/>
      <c r="C42" s="330"/>
      <c r="D42" s="304"/>
    </row>
    <row r="43" s="317" customFormat="1" ht="35" customHeight="1" spans="1:4">
      <c r="A43" s="287" t="s">
        <v>1799</v>
      </c>
      <c r="B43" s="333">
        <f>B4+B32+B27+B37+B41</f>
        <v>508</v>
      </c>
      <c r="C43" s="333">
        <f>C4+C32+C27+C37+C41</f>
        <v>524</v>
      </c>
      <c r="D43" s="255">
        <f t="shared" ref="D43:D48" si="0">(C43-B43)/B43*100</f>
        <v>3.1496062992126</v>
      </c>
    </row>
    <row r="44" s="293" customFormat="1" ht="35" customHeight="1" spans="1:4">
      <c r="A44" s="334" t="s">
        <v>230</v>
      </c>
      <c r="B44" s="302">
        <v>31</v>
      </c>
      <c r="C44" s="302">
        <v>31</v>
      </c>
      <c r="D44" s="255"/>
    </row>
    <row r="45" s="293" customFormat="1" ht="35" customHeight="1" spans="1:4">
      <c r="A45" s="334" t="s">
        <v>1732</v>
      </c>
      <c r="B45" s="302">
        <v>4</v>
      </c>
      <c r="C45" s="302"/>
      <c r="D45" s="224">
        <f t="shared" si="0"/>
        <v>-100</v>
      </c>
    </row>
    <row r="46" s="293" customFormat="1" ht="35" customHeight="1" spans="1:4">
      <c r="A46" s="334" t="s">
        <v>1733</v>
      </c>
      <c r="B46" s="332"/>
      <c r="C46" s="327"/>
      <c r="D46" s="304"/>
    </row>
    <row r="47" s="293" customFormat="1" ht="35" customHeight="1" spans="1:4">
      <c r="A47" s="334"/>
      <c r="B47" s="332"/>
      <c r="C47" s="330"/>
      <c r="D47" s="304"/>
    </row>
    <row r="48" s="317" customFormat="1" ht="35" customHeight="1" spans="1:4">
      <c r="A48" s="287" t="s">
        <v>1734</v>
      </c>
      <c r="B48" s="333">
        <f>B43+B44+B45</f>
        <v>543</v>
      </c>
      <c r="C48" s="333">
        <f>C43+C44+C45</f>
        <v>555</v>
      </c>
      <c r="D48" s="255">
        <f t="shared" si="0"/>
        <v>2.20994475138122</v>
      </c>
    </row>
  </sheetData>
  <mergeCells count="1">
    <mergeCell ref="A1:D1"/>
  </mergeCells>
  <conditionalFormatting sqref="D5 D7 D31:D35 D20:D23 D11:D18 D9">
    <cfRule type="cellIs" dxfId="4" priority="1" stopIfTrue="1" operator="lessThanOrEqual">
      <formula>-1</formula>
    </cfRule>
  </conditionalFormatting>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0"/>
  <sheetViews>
    <sheetView topLeftCell="A25" workbookViewId="0">
      <selection activeCell="D33" sqref="D33"/>
    </sheetView>
  </sheetViews>
  <sheetFormatPr defaultColWidth="9" defaultRowHeight="13.5" outlineLevelCol="3"/>
  <cols>
    <col min="1" max="1" width="44.1083333333333" style="245" customWidth="1"/>
    <col min="2" max="3" width="20.225" style="245" customWidth="1"/>
    <col min="4" max="4" width="19" style="245" customWidth="1"/>
    <col min="5" max="16384" width="9" style="245"/>
  </cols>
  <sheetData>
    <row r="1" ht="26.25" spans="1:4">
      <c r="A1" s="294" t="str">
        <f>目录!A22</f>
        <v>3-4  2026年嵩明县县本级国有资本经营支出预算情况表</v>
      </c>
      <c r="B1" s="294"/>
      <c r="C1" s="294"/>
      <c r="D1" s="294"/>
    </row>
    <row r="2" ht="18.75" spans="1:4">
      <c r="A2" s="295"/>
      <c r="B2" s="295"/>
      <c r="C2" s="295"/>
      <c r="D2" s="296" t="s">
        <v>49</v>
      </c>
    </row>
    <row r="3" ht="37" customHeight="1" spans="1:4">
      <c r="A3" s="297" t="str">
        <f>表头!A2</f>
        <v>项目</v>
      </c>
      <c r="B3" s="297" t="str">
        <f>表头!B2</f>
        <v>2025年执行数</v>
      </c>
      <c r="C3" s="297" t="str">
        <f>表头!C2</f>
        <v>2026年预算数</v>
      </c>
      <c r="D3" s="298" t="str">
        <f>表头!D2</f>
        <v>预算数比上年执行数增长%</v>
      </c>
    </row>
    <row r="4" s="293" customFormat="1" ht="35" customHeight="1" spans="1:4">
      <c r="A4" s="299" t="s">
        <v>1800</v>
      </c>
      <c r="B4" s="300">
        <f>B7+B8+B9+B10</f>
        <v>329</v>
      </c>
      <c r="C4" s="300">
        <f>C7+C8+C9+C10</f>
        <v>371</v>
      </c>
      <c r="D4" s="255">
        <f>(C4-B4)/B4*100</f>
        <v>12.7659574468085</v>
      </c>
    </row>
    <row r="5" s="293" customFormat="1" ht="35" customHeight="1" spans="1:4">
      <c r="A5" s="301" t="s">
        <v>1801</v>
      </c>
      <c r="B5" s="302"/>
      <c r="C5" s="303"/>
      <c r="D5" s="304"/>
    </row>
    <row r="6" s="293" customFormat="1" ht="35" customHeight="1" spans="1:4">
      <c r="A6" s="301" t="s">
        <v>1802</v>
      </c>
      <c r="B6" s="302"/>
      <c r="C6" s="303"/>
      <c r="D6" s="304"/>
    </row>
    <row r="7" s="293" customFormat="1" ht="35" customHeight="1" spans="1:4">
      <c r="A7" s="301" t="s">
        <v>1803</v>
      </c>
      <c r="B7" s="302">
        <v>35</v>
      </c>
      <c r="C7" s="302">
        <v>31</v>
      </c>
      <c r="D7" s="224">
        <f t="shared" ref="D7:D11" si="0">(C7-B7)/B7*100</f>
        <v>-11.4285714285714</v>
      </c>
    </row>
    <row r="8" s="293" customFormat="1" ht="35" customHeight="1" spans="1:4">
      <c r="A8" s="301" t="s">
        <v>1804</v>
      </c>
      <c r="B8" s="302"/>
      <c r="C8" s="302"/>
      <c r="D8" s="304"/>
    </row>
    <row r="9" s="293" customFormat="1" ht="35" customHeight="1" spans="1:4">
      <c r="A9" s="301" t="s">
        <v>1805</v>
      </c>
      <c r="B9" s="302"/>
      <c r="C9" s="302"/>
      <c r="D9" s="304"/>
    </row>
    <row r="10" s="293" customFormat="1" ht="35" customHeight="1" spans="1:4">
      <c r="A10" s="301" t="s">
        <v>1806</v>
      </c>
      <c r="B10" s="302">
        <v>294</v>
      </c>
      <c r="C10" s="302">
        <v>340</v>
      </c>
      <c r="D10" s="224">
        <f t="shared" si="0"/>
        <v>15.6462585034014</v>
      </c>
    </row>
    <row r="11" s="293" customFormat="1" ht="35" customHeight="1" spans="1:4">
      <c r="A11" s="299" t="s">
        <v>1807</v>
      </c>
      <c r="B11" s="300">
        <f>B17</f>
        <v>0</v>
      </c>
      <c r="C11" s="300">
        <f>C17</f>
        <v>0</v>
      </c>
      <c r="D11" s="255"/>
    </row>
    <row r="12" s="293" customFormat="1" ht="35" customHeight="1" spans="1:4">
      <c r="A12" s="301" t="s">
        <v>1808</v>
      </c>
      <c r="B12" s="302"/>
      <c r="C12" s="303"/>
      <c r="D12" s="304"/>
    </row>
    <row r="13" s="293" customFormat="1" ht="35" customHeight="1" spans="1:4">
      <c r="A13" s="301" t="s">
        <v>1809</v>
      </c>
      <c r="B13" s="302"/>
      <c r="C13" s="303"/>
      <c r="D13" s="304"/>
    </row>
    <row r="14" s="293" customFormat="1" ht="35" customHeight="1" spans="1:4">
      <c r="A14" s="301" t="s">
        <v>1810</v>
      </c>
      <c r="B14" s="302"/>
      <c r="C14" s="303"/>
      <c r="D14" s="304"/>
    </row>
    <row r="15" s="293" customFormat="1" ht="35" customHeight="1" spans="1:4">
      <c r="A15" s="301" t="s">
        <v>1811</v>
      </c>
      <c r="B15" s="302"/>
      <c r="C15" s="303"/>
      <c r="D15" s="304"/>
    </row>
    <row r="16" s="293" customFormat="1" ht="35" customHeight="1" spans="1:4">
      <c r="A16" s="301" t="s">
        <v>1812</v>
      </c>
      <c r="B16" s="302"/>
      <c r="C16" s="303"/>
      <c r="D16" s="304"/>
    </row>
    <row r="17" s="293" customFormat="1" ht="35" customHeight="1" spans="1:4">
      <c r="A17" s="301" t="s">
        <v>1813</v>
      </c>
      <c r="B17" s="302"/>
      <c r="C17" s="302"/>
      <c r="D17" s="224"/>
    </row>
    <row r="18" s="293" customFormat="1" ht="35" customHeight="1" spans="1:4">
      <c r="A18" s="299" t="s">
        <v>1814</v>
      </c>
      <c r="B18" s="302"/>
      <c r="C18" s="303"/>
      <c r="D18" s="304"/>
    </row>
    <row r="19" s="293" customFormat="1" ht="35" customHeight="1" spans="1:4">
      <c r="A19" s="301" t="s">
        <v>1815</v>
      </c>
      <c r="B19" s="302"/>
      <c r="C19" s="303"/>
      <c r="D19" s="304"/>
    </row>
    <row r="20" s="293" customFormat="1" ht="35" customHeight="1" spans="1:4">
      <c r="A20" s="299" t="s">
        <v>1816</v>
      </c>
      <c r="B20" s="302"/>
      <c r="C20" s="303"/>
      <c r="D20" s="304"/>
    </row>
    <row r="21" s="293" customFormat="1" ht="35" customHeight="1" spans="1:4">
      <c r="A21" s="305" t="s">
        <v>1817</v>
      </c>
      <c r="B21" s="302"/>
      <c r="C21" s="303"/>
      <c r="D21" s="304"/>
    </row>
    <row r="22" s="293" customFormat="1" ht="35" customHeight="1" spans="1:4">
      <c r="A22" s="299" t="s">
        <v>1818</v>
      </c>
      <c r="B22" s="300">
        <f>B23</f>
        <v>0</v>
      </c>
      <c r="C22" s="300">
        <f>C23</f>
        <v>0</v>
      </c>
      <c r="D22" s="255"/>
    </row>
    <row r="23" s="293" customFormat="1" ht="35" customHeight="1" spans="1:4">
      <c r="A23" s="301" t="s">
        <v>1819</v>
      </c>
      <c r="B23" s="302"/>
      <c r="C23" s="302"/>
      <c r="D23" s="255"/>
    </row>
    <row r="24" s="293" customFormat="1" ht="35" customHeight="1" spans="1:4">
      <c r="A24" s="306"/>
      <c r="B24" s="307"/>
      <c r="C24" s="308"/>
      <c r="D24" s="309"/>
    </row>
    <row r="25" s="293" customFormat="1" ht="35" customHeight="1" spans="1:4">
      <c r="A25" s="287" t="s">
        <v>1820</v>
      </c>
      <c r="B25" s="310">
        <f>B4+B11+B18+B22</f>
        <v>329</v>
      </c>
      <c r="C25" s="310">
        <f>C4+C11+C18+C22</f>
        <v>371</v>
      </c>
      <c r="D25" s="311">
        <f>(C25-B25)/B25*100</f>
        <v>12.7659574468085</v>
      </c>
    </row>
    <row r="26" s="293" customFormat="1" ht="35" customHeight="1" spans="1:4">
      <c r="A26" s="312" t="s">
        <v>189</v>
      </c>
      <c r="B26" s="310">
        <f>B27+B28</f>
        <v>214</v>
      </c>
      <c r="C26" s="310">
        <f>C27+C28</f>
        <v>184</v>
      </c>
      <c r="D26" s="311">
        <f t="shared" ref="D26:D30" si="1">(C26-B26)/B26*100</f>
        <v>-14.018691588785</v>
      </c>
    </row>
    <row r="27" s="293" customFormat="1" ht="35" customHeight="1" spans="1:4">
      <c r="A27" s="313" t="s">
        <v>1821</v>
      </c>
      <c r="B27" s="307"/>
      <c r="C27" s="307"/>
      <c r="D27" s="314"/>
    </row>
    <row r="28" s="293" customFormat="1" ht="35" customHeight="1" spans="1:4">
      <c r="A28" s="313" t="s">
        <v>1822</v>
      </c>
      <c r="B28" s="307">
        <v>214</v>
      </c>
      <c r="C28" s="307">
        <v>184</v>
      </c>
      <c r="D28" s="314">
        <f t="shared" si="1"/>
        <v>-14.018691588785</v>
      </c>
    </row>
    <row r="29" s="293" customFormat="1" ht="35" customHeight="1" spans="1:4">
      <c r="A29" s="315" t="s">
        <v>1823</v>
      </c>
      <c r="B29" s="307"/>
      <c r="C29" s="316"/>
      <c r="D29" s="309"/>
    </row>
    <row r="30" s="293" customFormat="1" ht="35" customHeight="1" spans="1:4">
      <c r="A30" s="257" t="s">
        <v>1824</v>
      </c>
      <c r="B30" s="310">
        <f>B25+B26+B29</f>
        <v>543</v>
      </c>
      <c r="C30" s="310">
        <f>C25+C26+C29</f>
        <v>555</v>
      </c>
      <c r="D30" s="311">
        <f t="shared" si="1"/>
        <v>2.20994475138122</v>
      </c>
    </row>
  </sheetData>
  <mergeCells count="1">
    <mergeCell ref="A1:D1"/>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8"/>
  <sheetViews>
    <sheetView showGridLines="0" showZeros="0" topLeftCell="A26" workbookViewId="0">
      <selection activeCell="I33" sqref="I33"/>
    </sheetView>
  </sheetViews>
  <sheetFormatPr defaultColWidth="9" defaultRowHeight="20.25" outlineLevelCol="4"/>
  <cols>
    <col min="1" max="1" width="52.6666666666667" style="264" customWidth="1"/>
    <col min="2" max="2" width="20.6333333333333" style="264" customWidth="1"/>
    <col min="3" max="3" width="20.6333333333333" style="265" customWidth="1"/>
    <col min="4" max="4" width="20.6333333333333" style="264" customWidth="1"/>
    <col min="5" max="5" width="4.44166666666667" style="264" hidden="1" customWidth="1"/>
    <col min="6" max="16384" width="9" style="264"/>
  </cols>
  <sheetData>
    <row r="1" ht="45" customHeight="1" spans="1:5">
      <c r="A1" s="266" t="str">
        <f>目录!A23</f>
        <v>3-5  2026年县本级国有资本经营收入预算情况表</v>
      </c>
      <c r="B1" s="266"/>
      <c r="C1" s="267"/>
      <c r="D1" s="266"/>
    </row>
    <row r="2" ht="20.1" customHeight="1" spans="1:5">
      <c r="A2" s="268"/>
      <c r="B2" s="268"/>
      <c r="C2" s="269"/>
      <c r="D2" s="270" t="s">
        <v>161</v>
      </c>
    </row>
    <row r="3" ht="45" customHeight="1" spans="1:5">
      <c r="A3" s="271" t="str">
        <f>表头!A2</f>
        <v>项目</v>
      </c>
      <c r="B3" s="271" t="str">
        <f>表头!B2</f>
        <v>2025年执行数</v>
      </c>
      <c r="C3" s="271" t="str">
        <f>表头!C2</f>
        <v>2026年预算数</v>
      </c>
      <c r="D3" s="271" t="str">
        <f>表头!D2</f>
        <v>预算数比上年执行数增长%</v>
      </c>
      <c r="E3" s="264" t="s">
        <v>92</v>
      </c>
    </row>
    <row r="4" ht="36" customHeight="1" spans="1:5">
      <c r="A4" s="235" t="s">
        <v>1761</v>
      </c>
      <c r="B4" s="150">
        <f>B20</f>
        <v>464</v>
      </c>
      <c r="C4" s="150">
        <f>C20</f>
        <v>524</v>
      </c>
      <c r="D4" s="255">
        <f>(C4-B4)/B4*100</f>
        <v>12.9310344827586</v>
      </c>
      <c r="E4" s="252" t="str">
        <f t="shared" ref="E4:E35" si="0">IF(A4&lt;&gt;"",IF(SUM(B4:C4)&lt;&gt;0,"是","否"),"是")</f>
        <v>是</v>
      </c>
    </row>
    <row r="5" ht="36" customHeight="1" spans="1:5">
      <c r="A5" s="256" t="s">
        <v>1698</v>
      </c>
      <c r="B5" s="175"/>
      <c r="C5" s="272"/>
      <c r="D5" s="273"/>
      <c r="E5" s="252" t="str">
        <f t="shared" si="0"/>
        <v>否</v>
      </c>
    </row>
    <row r="6" ht="36" customHeight="1" spans="1:5">
      <c r="A6" s="256" t="s">
        <v>1700</v>
      </c>
      <c r="B6" s="251"/>
      <c r="C6" s="274"/>
      <c r="D6" s="275" t="str">
        <f>IF(B6&gt;0,C6/B6-1,IF(B6&lt;0,-(C6/B6-1),""))</f>
        <v/>
      </c>
      <c r="E6" s="252" t="str">
        <f t="shared" si="0"/>
        <v>否</v>
      </c>
    </row>
    <row r="7" ht="36" customHeight="1" spans="1:5">
      <c r="A7" s="256" t="s">
        <v>1701</v>
      </c>
      <c r="B7" s="276"/>
      <c r="C7" s="272"/>
      <c r="D7" s="273"/>
      <c r="E7" s="252" t="str">
        <f t="shared" si="0"/>
        <v>否</v>
      </c>
    </row>
    <row r="8" ht="36" customHeight="1" spans="1:5">
      <c r="A8" s="256" t="s">
        <v>1702</v>
      </c>
      <c r="B8" s="277"/>
      <c r="C8" s="274"/>
      <c r="D8" s="275" t="str">
        <f>IF(B8&gt;0,C8/B8-1,IF(B8&lt;0,-(C8/B8-1),""))</f>
        <v/>
      </c>
      <c r="E8" s="252" t="str">
        <f t="shared" si="0"/>
        <v>否</v>
      </c>
    </row>
    <row r="9" ht="36" customHeight="1" spans="1:5">
      <c r="A9" s="256" t="s">
        <v>1703</v>
      </c>
      <c r="B9" s="276"/>
      <c r="C9" s="272"/>
      <c r="D9" s="273"/>
      <c r="E9" s="252" t="str">
        <f t="shared" si="0"/>
        <v>否</v>
      </c>
    </row>
    <row r="10" ht="36" customHeight="1" spans="1:5">
      <c r="A10" s="256" t="s">
        <v>1706</v>
      </c>
      <c r="B10" s="278"/>
      <c r="C10" s="272"/>
      <c r="D10" s="275"/>
      <c r="E10" s="252" t="str">
        <f t="shared" si="0"/>
        <v>否</v>
      </c>
    </row>
    <row r="11" ht="36" customHeight="1" spans="1:5">
      <c r="A11" s="256" t="s">
        <v>1707</v>
      </c>
      <c r="B11" s="278"/>
      <c r="C11" s="279"/>
      <c r="D11" s="273"/>
      <c r="E11" s="252" t="str">
        <f t="shared" si="0"/>
        <v>否</v>
      </c>
    </row>
    <row r="12" ht="36" customHeight="1" spans="1:5">
      <c r="A12" s="256" t="s">
        <v>1708</v>
      </c>
      <c r="B12" s="276"/>
      <c r="C12" s="280"/>
      <c r="D12" s="273"/>
      <c r="E12" s="252" t="str">
        <f t="shared" si="0"/>
        <v>否</v>
      </c>
    </row>
    <row r="13" ht="36" customHeight="1" spans="1:5">
      <c r="A13" s="256" t="s">
        <v>1709</v>
      </c>
      <c r="B13" s="276"/>
      <c r="C13" s="272"/>
      <c r="D13" s="273"/>
      <c r="E13" s="252" t="str">
        <f t="shared" si="0"/>
        <v>否</v>
      </c>
    </row>
    <row r="14" ht="36" customHeight="1" spans="1:5">
      <c r="A14" s="256" t="s">
        <v>1705</v>
      </c>
      <c r="B14" s="276"/>
      <c r="C14" s="272"/>
      <c r="D14" s="273"/>
      <c r="E14" s="252" t="str">
        <f t="shared" si="0"/>
        <v>否</v>
      </c>
    </row>
    <row r="15" ht="36" customHeight="1" spans="1:5">
      <c r="A15" s="256" t="s">
        <v>1825</v>
      </c>
      <c r="B15" s="276"/>
      <c r="C15" s="279"/>
      <c r="D15" s="273"/>
      <c r="E15" s="252" t="str">
        <f t="shared" si="0"/>
        <v>否</v>
      </c>
    </row>
    <row r="16" ht="36" customHeight="1" spans="1:5">
      <c r="A16" s="256" t="s">
        <v>1711</v>
      </c>
      <c r="B16" s="276"/>
      <c r="C16" s="272"/>
      <c r="D16" s="273"/>
      <c r="E16" s="252" t="str">
        <f t="shared" si="0"/>
        <v>否</v>
      </c>
    </row>
    <row r="17" ht="36" customHeight="1" spans="1:5">
      <c r="A17" s="256" t="s">
        <v>1712</v>
      </c>
      <c r="B17" s="276"/>
      <c r="C17" s="272"/>
      <c r="D17" s="273"/>
      <c r="E17" s="252" t="str">
        <f t="shared" si="0"/>
        <v>否</v>
      </c>
    </row>
    <row r="18" ht="36" customHeight="1" spans="1:5">
      <c r="A18" s="256" t="s">
        <v>1713</v>
      </c>
      <c r="B18" s="276"/>
      <c r="C18" s="272"/>
      <c r="D18" s="273"/>
      <c r="E18" s="252" t="str">
        <f t="shared" si="0"/>
        <v>否</v>
      </c>
    </row>
    <row r="19" ht="36" customHeight="1" spans="1:5">
      <c r="A19" s="256" t="s">
        <v>1715</v>
      </c>
      <c r="B19" s="277"/>
      <c r="C19" s="274"/>
      <c r="D19" s="275" t="str">
        <f t="shared" ref="D19:D27" si="1">IF(B19&gt;0,C19/B19-1,IF(B19&lt;0,-(C19/B19-1),""))</f>
        <v/>
      </c>
      <c r="E19" s="252" t="str">
        <f t="shared" si="0"/>
        <v>否</v>
      </c>
    </row>
    <row r="20" ht="36" customHeight="1" spans="1:5">
      <c r="A20" s="256" t="s">
        <v>1716</v>
      </c>
      <c r="B20" s="281">
        <v>464</v>
      </c>
      <c r="C20" s="281">
        <v>524</v>
      </c>
      <c r="D20" s="224">
        <f>(C20-B20)/B20*100</f>
        <v>12.9310344827586</v>
      </c>
      <c r="E20" s="252" t="str">
        <f t="shared" si="0"/>
        <v>是</v>
      </c>
    </row>
    <row r="21" ht="36" customHeight="1" spans="1:5">
      <c r="A21" s="235" t="s">
        <v>1784</v>
      </c>
      <c r="B21" s="282">
        <f>B22</f>
        <v>0</v>
      </c>
      <c r="C21" s="282">
        <f>C22</f>
        <v>0</v>
      </c>
      <c r="D21" s="283"/>
      <c r="E21" s="252" t="str">
        <f t="shared" si="0"/>
        <v>否</v>
      </c>
    </row>
    <row r="22" ht="36" customHeight="1" spans="1:5">
      <c r="A22" s="256" t="s">
        <v>1718</v>
      </c>
      <c r="B22" s="281"/>
      <c r="C22" s="281"/>
      <c r="D22" s="273"/>
      <c r="E22" s="252" t="str">
        <f t="shared" si="0"/>
        <v>否</v>
      </c>
    </row>
    <row r="23" ht="36" customHeight="1" spans="1:5">
      <c r="A23" s="256" t="s">
        <v>1719</v>
      </c>
      <c r="B23" s="281"/>
      <c r="C23" s="284"/>
      <c r="D23" s="273" t="str">
        <f t="shared" si="1"/>
        <v/>
      </c>
      <c r="E23" s="252" t="str">
        <f t="shared" si="0"/>
        <v>否</v>
      </c>
    </row>
    <row r="24" ht="30" customHeight="1" spans="1:5">
      <c r="A24" s="235" t="s">
        <v>1789</v>
      </c>
      <c r="B24" s="254">
        <f>B26</f>
        <v>44</v>
      </c>
      <c r="C24" s="254">
        <f>C27</f>
        <v>0</v>
      </c>
      <c r="D24" s="255">
        <f>(C24-B24)/B24*100</f>
        <v>-100</v>
      </c>
      <c r="E24" s="252" t="str">
        <f t="shared" si="0"/>
        <v>是</v>
      </c>
    </row>
    <row r="25" ht="30" customHeight="1" spans="1:5">
      <c r="A25" s="256" t="s">
        <v>1826</v>
      </c>
      <c r="B25" s="251"/>
      <c r="C25" s="285"/>
      <c r="D25" s="275" t="str">
        <f t="shared" si="1"/>
        <v/>
      </c>
      <c r="E25" s="252" t="str">
        <f t="shared" si="0"/>
        <v>否</v>
      </c>
    </row>
    <row r="26" ht="30" customHeight="1" spans="1:5">
      <c r="A26" s="256" t="s">
        <v>1827</v>
      </c>
      <c r="B26" s="251">
        <v>44</v>
      </c>
      <c r="C26" s="285"/>
      <c r="D26" s="275">
        <f t="shared" si="1"/>
        <v>-1</v>
      </c>
      <c r="E26" s="252" t="str">
        <f t="shared" si="0"/>
        <v>是</v>
      </c>
    </row>
    <row r="27" ht="30" customHeight="1" spans="1:5">
      <c r="A27" s="256" t="s">
        <v>1828</v>
      </c>
      <c r="B27" s="175"/>
      <c r="C27" s="284"/>
      <c r="D27" s="224"/>
      <c r="E27" s="252" t="str">
        <f t="shared" si="0"/>
        <v>否</v>
      </c>
    </row>
    <row r="28" ht="36" customHeight="1" spans="1:5">
      <c r="A28" s="235" t="s">
        <v>1794</v>
      </c>
      <c r="B28" s="251"/>
      <c r="C28" s="251"/>
      <c r="D28" s="273"/>
      <c r="E28" s="252" t="str">
        <f t="shared" si="0"/>
        <v>否</v>
      </c>
    </row>
    <row r="29" ht="36" customHeight="1" spans="1:5">
      <c r="A29" s="256" t="s">
        <v>1728</v>
      </c>
      <c r="B29" s="175"/>
      <c r="C29" s="286"/>
      <c r="D29" s="275"/>
      <c r="E29" s="252" t="str">
        <f t="shared" si="0"/>
        <v>否</v>
      </c>
    </row>
    <row r="30" ht="36" customHeight="1" spans="1:5">
      <c r="A30" s="235" t="s">
        <v>1798</v>
      </c>
      <c r="B30" s="260"/>
      <c r="C30" s="286"/>
      <c r="D30" s="275" t="str">
        <f>IF(B30&gt;0,C30/B30-1,IF(B30&lt;0,-(C30/B30-1),""))</f>
        <v/>
      </c>
      <c r="E30" s="252" t="str">
        <f t="shared" si="0"/>
        <v>否</v>
      </c>
    </row>
    <row r="31" ht="36" customHeight="1" spans="1:5">
      <c r="A31" s="287" t="s">
        <v>1829</v>
      </c>
      <c r="B31" s="150">
        <f>B4+B21+B24+B28+B30</f>
        <v>508</v>
      </c>
      <c r="C31" s="150">
        <f>C4+C21+C24+C28+C30</f>
        <v>524</v>
      </c>
      <c r="D31" s="255">
        <f>(C31-B31)/B31*100</f>
        <v>3.1496062992126</v>
      </c>
      <c r="E31" s="252" t="str">
        <f t="shared" si="0"/>
        <v>是</v>
      </c>
    </row>
    <row r="32" ht="36" customHeight="1" spans="1:5">
      <c r="A32" s="288" t="s">
        <v>230</v>
      </c>
      <c r="B32" s="251">
        <v>31</v>
      </c>
      <c r="C32" s="251">
        <v>31</v>
      </c>
      <c r="D32" s="275"/>
      <c r="E32" s="252" t="str">
        <f t="shared" si="0"/>
        <v>是</v>
      </c>
    </row>
    <row r="33" ht="36" customHeight="1" spans="1:5">
      <c r="A33" s="288" t="s">
        <v>1732</v>
      </c>
      <c r="B33" s="289">
        <v>4</v>
      </c>
      <c r="C33" s="251"/>
      <c r="D33" s="224">
        <f>(C33-B33)/B33*100</f>
        <v>-100</v>
      </c>
      <c r="E33" s="252" t="str">
        <f t="shared" si="0"/>
        <v>是</v>
      </c>
    </row>
    <row r="34" ht="36" customHeight="1" spans="1:5">
      <c r="A34" s="288" t="s">
        <v>1733</v>
      </c>
      <c r="B34" s="150"/>
      <c r="C34" s="290"/>
      <c r="D34" s="273"/>
      <c r="E34" s="252" t="str">
        <f t="shared" si="0"/>
        <v>否</v>
      </c>
    </row>
    <row r="35" ht="36" customHeight="1" spans="1:5">
      <c r="A35" s="257" t="s">
        <v>1734</v>
      </c>
      <c r="B35" s="150">
        <f>B31+B32+B33</f>
        <v>543</v>
      </c>
      <c r="C35" s="150">
        <f>C31+C32+C33</f>
        <v>555</v>
      </c>
      <c r="D35" s="255">
        <f>(C35-B35)/B35*100</f>
        <v>2.20994475138122</v>
      </c>
      <c r="E35" s="252" t="str">
        <f t="shared" si="0"/>
        <v>是</v>
      </c>
    </row>
    <row r="36" spans="1:5">
      <c r="B36" s="291"/>
    </row>
    <row r="37" spans="1:5">
      <c r="B37" s="292"/>
    </row>
    <row r="38" spans="1:5">
      <c r="B38" s="291"/>
    </row>
    <row r="39" spans="1:5">
      <c r="B39" s="292"/>
    </row>
    <row r="40" spans="1:5">
      <c r="B40" s="291"/>
    </row>
    <row r="41" spans="1:5">
      <c r="B41" s="291"/>
    </row>
    <row r="42" spans="1:5">
      <c r="B42" s="292"/>
    </row>
    <row r="43" spans="1:5">
      <c r="B43" s="291"/>
    </row>
    <row r="44" spans="1:5">
      <c r="B44" s="291"/>
    </row>
    <row r="45" spans="1:5">
      <c r="B45" s="291"/>
    </row>
    <row r="46" spans="1:5">
      <c r="B46" s="291"/>
    </row>
    <row r="47" spans="1:5">
      <c r="B47" s="292"/>
    </row>
    <row r="48" spans="1:5">
      <c r="B48" s="291"/>
    </row>
  </sheetData>
  <mergeCells count="1">
    <mergeCell ref="A1:D1"/>
  </mergeCells>
  <conditionalFormatting sqref="E3:E35">
    <cfRule type="cellIs" dxfId="3" priority="2" stopIfTrue="1" operator="lessThanOrEqual">
      <formula>-1</formula>
    </cfRule>
  </conditionalFormatting>
  <conditionalFormatting sqref="D5 D7 D34 D28 D21:D23 D11:D18 D9">
    <cfRule type="cellIs" dxfId="4"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4"/>
  <sheetViews>
    <sheetView showGridLines="0" showZeros="0" topLeftCell="A9" workbookViewId="0">
      <selection activeCell="D2" sqref="D2"/>
    </sheetView>
  </sheetViews>
  <sheetFormatPr defaultColWidth="9" defaultRowHeight="13.5" outlineLevelCol="4"/>
  <cols>
    <col min="1" max="1" width="50.775" style="245" customWidth="1"/>
    <col min="2" max="4" width="20.6333333333333" style="245" customWidth="1"/>
    <col min="5" max="5" width="5.33333333333333" style="245" hidden="1" customWidth="1"/>
    <col min="6" max="16384" width="9" style="245"/>
  </cols>
  <sheetData>
    <row r="1" ht="45" customHeight="1" spans="1:5">
      <c r="A1" s="246" t="str">
        <f>目录!A24</f>
        <v>3-6  2026年县本级国有资本经营支出预算情况表</v>
      </c>
      <c r="B1" s="246"/>
      <c r="C1" s="246"/>
      <c r="D1" s="246"/>
    </row>
    <row r="2" ht="20.1" customHeight="1" spans="1:5">
      <c r="A2" s="247"/>
      <c r="B2" s="247"/>
      <c r="C2" s="247"/>
      <c r="D2" s="248" t="s">
        <v>161</v>
      </c>
    </row>
    <row r="3" ht="45" customHeight="1" spans="1:5">
      <c r="A3" s="249" t="str">
        <f>表头!A2</f>
        <v>项目</v>
      </c>
      <c r="B3" s="249" t="str">
        <f>表头!B2</f>
        <v>2025年执行数</v>
      </c>
      <c r="C3" s="249" t="str">
        <f>表头!C2</f>
        <v>2026年预算数</v>
      </c>
      <c r="D3" s="250" t="str">
        <f>表头!D2</f>
        <v>预算数比上年执行数增长%</v>
      </c>
      <c r="E3" s="245" t="s">
        <v>92</v>
      </c>
    </row>
    <row r="4" ht="35" customHeight="1" spans="1:5">
      <c r="A4" s="235" t="s">
        <v>1830</v>
      </c>
      <c r="B4" s="251">
        <f>B5+B6</f>
        <v>35</v>
      </c>
      <c r="C4" s="251">
        <f>C5+C6</f>
        <v>31</v>
      </c>
      <c r="D4" s="191"/>
      <c r="E4" s="252" t="str">
        <f t="shared" ref="E4:E21" si="0">IF(A4&lt;&gt;"",IF(SUM(B4:C4)&lt;&gt;0,"是","否"),"是")</f>
        <v>是</v>
      </c>
    </row>
    <row r="5" ht="35" customHeight="1" spans="1:5">
      <c r="A5" s="237" t="s">
        <v>1831</v>
      </c>
      <c r="B5" s="251"/>
      <c r="C5" s="251"/>
      <c r="D5" s="253"/>
      <c r="E5" s="252" t="str">
        <f t="shared" si="0"/>
        <v>否</v>
      </c>
    </row>
    <row r="6" ht="35" customHeight="1" spans="1:5">
      <c r="A6" s="237" t="s">
        <v>1832</v>
      </c>
      <c r="B6" s="251">
        <v>35</v>
      </c>
      <c r="C6" s="251">
        <v>31</v>
      </c>
      <c r="D6" s="253">
        <f t="shared" ref="D6:D13" si="1">IF(B6&gt;0,C6/B6-1,IF(B6&lt;0,-(C6/B6-1),""))</f>
        <v>-0.114285714285714</v>
      </c>
      <c r="E6" s="252" t="str">
        <f t="shared" si="0"/>
        <v>是</v>
      </c>
    </row>
    <row r="7" ht="35" customHeight="1" spans="1:5">
      <c r="A7" s="237" t="s">
        <v>1833</v>
      </c>
      <c r="B7" s="254">
        <f>B8+B9</f>
        <v>0</v>
      </c>
      <c r="C7" s="254">
        <f>C8+C9</f>
        <v>0</v>
      </c>
      <c r="D7" s="255"/>
      <c r="E7" s="252" t="str">
        <f t="shared" si="0"/>
        <v>否</v>
      </c>
    </row>
    <row r="8" ht="35" customHeight="1" spans="1:5">
      <c r="A8" s="237" t="s">
        <v>1834</v>
      </c>
      <c r="B8" s="251"/>
      <c r="C8" s="251"/>
      <c r="D8" s="253"/>
      <c r="E8" s="252" t="str">
        <f t="shared" si="0"/>
        <v>否</v>
      </c>
    </row>
    <row r="9" ht="35" customHeight="1" spans="1:5">
      <c r="A9" s="237" t="s">
        <v>1835</v>
      </c>
      <c r="B9" s="251"/>
      <c r="C9" s="251"/>
      <c r="D9" s="224"/>
      <c r="E9" s="252" t="str">
        <f t="shared" si="0"/>
        <v>否</v>
      </c>
    </row>
    <row r="10" ht="35" customHeight="1" spans="1:5">
      <c r="A10" s="237" t="s">
        <v>1836</v>
      </c>
      <c r="B10" s="251">
        <f>B11</f>
        <v>0</v>
      </c>
      <c r="C10" s="251">
        <f>C11</f>
        <v>0</v>
      </c>
      <c r="D10" s="253" t="str">
        <f t="shared" si="1"/>
        <v/>
      </c>
      <c r="E10" s="252" t="str">
        <f t="shared" si="0"/>
        <v>否</v>
      </c>
    </row>
    <row r="11" ht="35" customHeight="1" spans="1:5">
      <c r="A11" s="237" t="s">
        <v>1837</v>
      </c>
      <c r="B11" s="251"/>
      <c r="C11" s="251"/>
      <c r="D11" s="253" t="str">
        <f t="shared" si="1"/>
        <v/>
      </c>
      <c r="E11" s="252" t="str">
        <f t="shared" si="0"/>
        <v>否</v>
      </c>
    </row>
    <row r="12" ht="35" customHeight="1" spans="1:5">
      <c r="A12" s="237" t="s">
        <v>1838</v>
      </c>
      <c r="B12" s="251"/>
      <c r="C12" s="251"/>
      <c r="D12" s="253" t="str">
        <f t="shared" si="1"/>
        <v/>
      </c>
      <c r="E12" s="252" t="str">
        <f t="shared" si="0"/>
        <v>否</v>
      </c>
    </row>
    <row r="13" ht="35" customHeight="1" spans="1:5">
      <c r="A13" s="256" t="s">
        <v>1839</v>
      </c>
      <c r="B13" s="251"/>
      <c r="C13" s="251"/>
      <c r="D13" s="253" t="str">
        <f t="shared" si="1"/>
        <v/>
      </c>
      <c r="E13" s="252" t="str">
        <f t="shared" si="0"/>
        <v>否</v>
      </c>
    </row>
    <row r="14" ht="35" customHeight="1" spans="1:5">
      <c r="A14" s="256" t="s">
        <v>1840</v>
      </c>
      <c r="B14" s="254">
        <v>294</v>
      </c>
      <c r="C14" s="254">
        <v>340</v>
      </c>
      <c r="D14" s="255">
        <f>(C14-B14)/B14*100</f>
        <v>15.6462585034014</v>
      </c>
      <c r="E14" s="252" t="str">
        <f t="shared" si="0"/>
        <v>是</v>
      </c>
    </row>
    <row r="15" ht="35" customHeight="1" spans="1:5">
      <c r="A15" s="237" t="s">
        <v>1841</v>
      </c>
      <c r="B15" s="251"/>
      <c r="C15" s="251"/>
      <c r="D15" s="224"/>
      <c r="E15" s="252" t="str">
        <f t="shared" si="0"/>
        <v>否</v>
      </c>
    </row>
    <row r="16" ht="35" customHeight="1" spans="1:5">
      <c r="A16" s="257" t="s">
        <v>1842</v>
      </c>
      <c r="B16" s="254">
        <f>B4+B7+B10+B12+B14</f>
        <v>329</v>
      </c>
      <c r="C16" s="254">
        <f>C4+C7+C10+C12+C14</f>
        <v>371</v>
      </c>
      <c r="D16" s="255">
        <f>(C16-B16)/B16*100</f>
        <v>12.7659574468085</v>
      </c>
      <c r="E16" s="252" t="str">
        <f t="shared" si="0"/>
        <v>是</v>
      </c>
    </row>
    <row r="17" ht="35" customHeight="1" spans="1:5">
      <c r="A17" s="258" t="s">
        <v>189</v>
      </c>
      <c r="B17" s="254">
        <f>B18+B19</f>
        <v>214</v>
      </c>
      <c r="C17" s="254">
        <f>C18+C19</f>
        <v>184</v>
      </c>
      <c r="D17" s="255">
        <f>(C17-B17)/B17*100</f>
        <v>-14.018691588785</v>
      </c>
      <c r="E17" s="252" t="str">
        <f t="shared" si="0"/>
        <v>是</v>
      </c>
    </row>
    <row r="18" ht="35" customHeight="1" spans="1:5">
      <c r="A18" s="259" t="s">
        <v>1821</v>
      </c>
      <c r="B18" s="260"/>
      <c r="C18" s="251"/>
      <c r="D18" s="191"/>
      <c r="E18" s="252" t="str">
        <f t="shared" si="0"/>
        <v>否</v>
      </c>
    </row>
    <row r="19" ht="35" customHeight="1" spans="1:5">
      <c r="A19" s="259" t="s">
        <v>1822</v>
      </c>
      <c r="B19" s="260">
        <v>214</v>
      </c>
      <c r="C19" s="260">
        <v>184</v>
      </c>
      <c r="D19" s="224">
        <f>(C19-B19)/B19*100</f>
        <v>-14.018691588785</v>
      </c>
      <c r="E19" s="252" t="str">
        <f t="shared" si="0"/>
        <v>是</v>
      </c>
    </row>
    <row r="20" ht="35" customHeight="1" spans="1:5">
      <c r="A20" s="261" t="s">
        <v>1823</v>
      </c>
      <c r="B20" s="260"/>
      <c r="C20" s="251"/>
      <c r="D20" s="253"/>
      <c r="E20" s="252" t="str">
        <f t="shared" si="0"/>
        <v>否</v>
      </c>
    </row>
    <row r="21" ht="35" customHeight="1" spans="1:5">
      <c r="A21" s="257" t="s">
        <v>1824</v>
      </c>
      <c r="B21" s="254">
        <f>B16+B17+B20</f>
        <v>543</v>
      </c>
      <c r="C21" s="254">
        <f>C16+C17+C20</f>
        <v>555</v>
      </c>
      <c r="D21" s="255">
        <f>(C21-B21)/B21*100</f>
        <v>2.20994475138122</v>
      </c>
      <c r="E21" s="252" t="str">
        <f t="shared" si="0"/>
        <v>是</v>
      </c>
    </row>
    <row r="22" spans="1:5">
      <c r="B22" s="262"/>
    </row>
    <row r="23" spans="1:5">
      <c r="B23" s="263"/>
      <c r="C23" s="263"/>
    </row>
    <row r="24" spans="1:5">
      <c r="B24" s="262"/>
    </row>
    <row r="25" spans="1:5">
      <c r="B25" s="263"/>
      <c r="C25" s="263"/>
    </row>
    <row r="26" spans="1:5">
      <c r="B26" s="262"/>
    </row>
    <row r="27" spans="1:5">
      <c r="B27" s="262"/>
    </row>
    <row r="28" spans="1:5">
      <c r="B28" s="263"/>
      <c r="C28" s="263"/>
    </row>
    <row r="29" spans="1:5">
      <c r="B29" s="262"/>
    </row>
    <row r="30" spans="1:5">
      <c r="B30" s="262"/>
    </row>
    <row r="31" spans="1:5">
      <c r="B31" s="262"/>
    </row>
    <row r="32" spans="1:5">
      <c r="B32" s="262"/>
    </row>
    <row r="33" spans="2:3">
      <c r="B33" s="263"/>
      <c r="C33" s="263"/>
    </row>
    <row r="34" spans="2:3">
      <c r="B34" s="262"/>
    </row>
  </sheetData>
  <mergeCells count="1">
    <mergeCell ref="A1:D1"/>
  </mergeCells>
  <conditionalFormatting sqref="E3:E21">
    <cfRule type="cellIs" dxfId="3" priority="2" stopIfTrue="1" operator="lessThanOrEqual">
      <formula>-1</formula>
    </cfRule>
  </conditionalFormatting>
  <conditionalFormatting sqref="E4:E21">
    <cfRule type="cellIs" dxfId="3"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1"/>
  <sheetViews>
    <sheetView topLeftCell="A17" workbookViewId="0">
      <selection activeCell="B5" sqref="B5"/>
    </sheetView>
  </sheetViews>
  <sheetFormatPr defaultColWidth="9" defaultRowHeight="14.25" outlineLevelCol="1"/>
  <cols>
    <col min="1" max="1" width="39.6666666666667" style="226" customWidth="1"/>
    <col min="2" max="2" width="39.8916666666667" style="228" customWidth="1"/>
    <col min="3" max="3" width="12.6333333333333" style="226"/>
    <col min="4" max="16374" width="9" style="226"/>
    <col min="16375" max="16376" width="35.6333333333333" style="226"/>
    <col min="16377" max="16377" width="9" style="226"/>
    <col min="16378" max="16384" width="9" style="229"/>
  </cols>
  <sheetData>
    <row r="1" s="226" customFormat="1" ht="45" customHeight="1" spans="1:2">
      <c r="A1" s="230" t="str">
        <f>目录!A25</f>
        <v>3-7  2026年嵩明县县本级国有资本经营预算转移支付表（分地区）</v>
      </c>
      <c r="B1" s="231"/>
    </row>
    <row r="2" s="226" customFormat="1" ht="20.1" customHeight="1" spans="1:2">
      <c r="A2" s="232"/>
      <c r="B2" s="233" t="s">
        <v>161</v>
      </c>
    </row>
    <row r="3" s="227" customFormat="1" ht="45" customHeight="1" spans="1:2">
      <c r="A3" s="234" t="s">
        <v>1843</v>
      </c>
      <c r="B3" s="234" t="s">
        <v>1844</v>
      </c>
    </row>
    <row r="4" s="241" customFormat="1" ht="36" customHeight="1" spans="1:2">
      <c r="A4" s="242"/>
      <c r="B4" s="243"/>
    </row>
    <row r="5" s="241" customFormat="1" ht="36" customHeight="1" spans="1:2">
      <c r="A5" s="242"/>
      <c r="B5" s="243"/>
    </row>
    <row r="6" s="241" customFormat="1" ht="36" customHeight="1" spans="1:2">
      <c r="A6" s="242"/>
      <c r="B6" s="243"/>
    </row>
    <row r="7" s="241" customFormat="1" ht="36" customHeight="1" spans="1:2">
      <c r="A7" s="242"/>
      <c r="B7" s="243"/>
    </row>
    <row r="8" s="241" customFormat="1" ht="36" customHeight="1" spans="1:2">
      <c r="A8" s="242"/>
      <c r="B8" s="243"/>
    </row>
    <row r="9" s="241" customFormat="1" ht="36" customHeight="1" spans="1:2">
      <c r="A9" s="242"/>
      <c r="B9" s="243"/>
    </row>
    <row r="10" s="241" customFormat="1" ht="36" customHeight="1" spans="1:2">
      <c r="A10" s="242"/>
      <c r="B10" s="243"/>
    </row>
    <row r="11" s="241" customFormat="1" ht="36" customHeight="1" spans="1:2">
      <c r="A11" s="242"/>
      <c r="B11" s="243"/>
    </row>
    <row r="12" s="241" customFormat="1" ht="36" customHeight="1" spans="1:2">
      <c r="A12" s="242"/>
      <c r="B12" s="243"/>
    </row>
    <row r="13" s="241" customFormat="1" ht="36" customHeight="1" spans="1:2">
      <c r="A13" s="242"/>
      <c r="B13" s="243"/>
    </row>
    <row r="14" s="241" customFormat="1" ht="36" customHeight="1" spans="1:2">
      <c r="A14" s="242"/>
      <c r="B14" s="243"/>
    </row>
    <row r="15" s="241" customFormat="1" ht="36" customHeight="1" spans="1:2">
      <c r="A15" s="242"/>
      <c r="B15" s="243"/>
    </row>
    <row r="16" s="241" customFormat="1" ht="36" customHeight="1" spans="1:2">
      <c r="A16" s="242"/>
      <c r="B16" s="243"/>
    </row>
    <row r="17" s="241" customFormat="1" ht="36" customHeight="1" spans="1:2">
      <c r="A17" s="242"/>
      <c r="B17" s="243"/>
    </row>
    <row r="18" s="241" customFormat="1" ht="36" customHeight="1" spans="1:2">
      <c r="A18" s="242"/>
      <c r="B18" s="243"/>
    </row>
    <row r="19" s="241" customFormat="1" ht="36" customHeight="1" spans="1:2">
      <c r="A19" s="242"/>
      <c r="B19" s="243"/>
    </row>
    <row r="20" s="241" customFormat="1" ht="31" customHeight="1" spans="1:2">
      <c r="A20" s="240" t="s">
        <v>1845</v>
      </c>
      <c r="B20" s="244"/>
    </row>
    <row r="21" s="226" customFormat="1" ht="24" customHeight="1" spans="1:2">
      <c r="A21" s="226" t="s">
        <v>1846</v>
      </c>
      <c r="B21" s="228"/>
    </row>
  </sheetData>
  <mergeCells count="1">
    <mergeCell ref="A1:B1"/>
  </mergeCells>
  <conditionalFormatting sqref="B3:G3">
    <cfRule type="cellIs" dxfId="0" priority="3" stopIfTrue="1" operator="lessThanOrEqual">
      <formula>-1</formula>
    </cfRule>
  </conditionalFormatting>
  <conditionalFormatting sqref="B4:B6">
    <cfRule type="cellIs" dxfId="0" priority="1" stopIfTrue="1" operator="lessThanOrEqual">
      <formula>-1</formula>
    </cfRule>
  </conditionalFormatting>
  <conditionalFormatting sqref="C1:G2">
    <cfRule type="cellIs" dxfId="0" priority="5" stopIfTrue="1" operator="lessThanOrEqual">
      <formula>-1</formula>
    </cfRule>
    <cfRule type="cellIs" dxfId="0" priority="4" stopIfTrue="1" operator="greaterThanOrEqual">
      <formula>10</formula>
    </cfRule>
  </conditionalFormatting>
  <conditionalFormatting sqref="C4:G6">
    <cfRule type="cellIs" dxfId="0" priority="2" stopIfTrue="1" operator="lessThanOrEqual">
      <formula>-1</formula>
    </cfRule>
  </conditionalFormatting>
  <printOptions horizontalCentered="1"/>
  <pageMargins left="0.472222222222222" right="0.393055555555556" top="0.747916666666667" bottom="0.747916666666667" header="0.314583333333333" footer="0.314583333333333"/>
  <pageSetup paperSize="9" orientation="portrait" horizontalDpi="600"/>
  <headerFooter>
    <oddFooter>&amp;C&amp;16- &amp;P -</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1"/>
  <sheetViews>
    <sheetView workbookViewId="0">
      <selection activeCell="C22" sqref="C22"/>
    </sheetView>
  </sheetViews>
  <sheetFormatPr defaultColWidth="9" defaultRowHeight="14.25" outlineLevelCol="1"/>
  <cols>
    <col min="1" max="1" width="46.6333333333333" style="226" customWidth="1"/>
    <col min="2" max="2" width="38" style="228" customWidth="1"/>
    <col min="3" max="16371" width="9" style="226"/>
    <col min="16372" max="16373" width="35.6333333333333" style="226"/>
    <col min="16374" max="16374" width="9" style="226"/>
    <col min="16375" max="16384" width="9" style="229"/>
  </cols>
  <sheetData>
    <row r="1" s="226" customFormat="1" ht="45" customHeight="1" spans="1:2">
      <c r="A1" s="230" t="str">
        <f>目录!A26</f>
        <v>3-8  2026年嵩明县本级国有资本经营预算转移支付表（分项目）</v>
      </c>
      <c r="B1" s="231"/>
    </row>
    <row r="2" s="226" customFormat="1" ht="20.1" customHeight="1" spans="1:2">
      <c r="A2" s="232"/>
      <c r="B2" s="233" t="s">
        <v>161</v>
      </c>
    </row>
    <row r="3" s="227" customFormat="1" ht="45" customHeight="1" spans="1:2">
      <c r="A3" s="234" t="s">
        <v>1847</v>
      </c>
      <c r="B3" s="234" t="s">
        <v>1844</v>
      </c>
    </row>
    <row r="4" s="226" customFormat="1" ht="36" customHeight="1" spans="1:2">
      <c r="A4" s="235"/>
      <c r="B4" s="236"/>
    </row>
    <row r="5" s="226" customFormat="1" ht="36" customHeight="1" spans="1:2">
      <c r="A5" s="235"/>
      <c r="B5" s="236"/>
    </row>
    <row r="6" s="226" customFormat="1" ht="36" customHeight="1" spans="1:2">
      <c r="A6" s="235"/>
      <c r="B6" s="236"/>
    </row>
    <row r="7" s="226" customFormat="1" ht="36" customHeight="1" spans="1:2">
      <c r="A7" s="235"/>
      <c r="B7" s="236"/>
    </row>
    <row r="8" s="226" customFormat="1" ht="36" customHeight="1" spans="1:2">
      <c r="A8" s="235"/>
      <c r="B8" s="236"/>
    </row>
    <row r="9" s="226" customFormat="1" ht="36" customHeight="1" spans="1:2">
      <c r="A9" s="235"/>
      <c r="B9" s="236"/>
    </row>
    <row r="10" s="226" customFormat="1" ht="36" customHeight="1" spans="1:2">
      <c r="A10" s="237"/>
      <c r="B10" s="236"/>
    </row>
    <row r="11" s="226" customFormat="1" ht="36" customHeight="1" spans="1:2">
      <c r="A11" s="238"/>
      <c r="B11" s="236"/>
    </row>
    <row r="12" s="226" customFormat="1" ht="36" customHeight="1" spans="1:2">
      <c r="A12" s="239"/>
      <c r="B12" s="236"/>
    </row>
    <row r="13" s="226" customFormat="1" ht="36" customHeight="1" spans="1:2">
      <c r="A13" s="239"/>
      <c r="B13" s="236"/>
    </row>
    <row r="14" s="226" customFormat="1" ht="36" customHeight="1" spans="1:2">
      <c r="A14" s="239"/>
      <c r="B14" s="236"/>
    </row>
    <row r="15" s="226" customFormat="1" ht="36" customHeight="1" spans="1:2">
      <c r="A15" s="239"/>
      <c r="B15" s="236"/>
    </row>
    <row r="16" s="226" customFormat="1" ht="36" customHeight="1" spans="1:2">
      <c r="A16" s="239"/>
      <c r="B16" s="236"/>
    </row>
    <row r="17" s="226" customFormat="1" ht="36" customHeight="1" spans="1:2">
      <c r="A17" s="239"/>
      <c r="B17" s="236"/>
    </row>
    <row r="18" s="226" customFormat="1" ht="36" customHeight="1" spans="1:2">
      <c r="A18" s="239"/>
      <c r="B18" s="236"/>
    </row>
    <row r="19" s="226" customFormat="1" ht="31" customHeight="1" spans="1:2">
      <c r="A19" s="240" t="s">
        <v>1845</v>
      </c>
      <c r="B19" s="236"/>
    </row>
    <row r="20" s="226" customFormat="1" ht="24" customHeight="1" spans="1:2">
      <c r="A20" s="226" t="s">
        <v>1846</v>
      </c>
      <c r="B20" s="228"/>
    </row>
    <row r="21" s="226" customFormat="1" spans="1:2">
      <c r="B21" s="228"/>
    </row>
  </sheetData>
  <mergeCells count="1">
    <mergeCell ref="A1:B1"/>
  </mergeCells>
  <conditionalFormatting sqref="B3:G3">
    <cfRule type="cellIs" dxfId="0" priority="3" stopIfTrue="1" operator="lessThanOrEqual">
      <formula>-1</formula>
    </cfRule>
  </conditionalFormatting>
  <conditionalFormatting sqref="B19">
    <cfRule type="cellIs" dxfId="0" priority="1" stopIfTrue="1" operator="lessThanOrEqual">
      <formula>-1</formula>
    </cfRule>
  </conditionalFormatting>
  <conditionalFormatting sqref="B4:G9">
    <cfRule type="cellIs" dxfId="0" priority="2" stopIfTrue="1" operator="lessThanOrEqual">
      <formula>-1</formula>
    </cfRule>
  </conditionalFormatting>
  <printOptions horizontalCentered="1"/>
  <pageMargins left="0.472222222222222" right="0.393055555555556" top="0.747916666666667" bottom="0.747916666666667" header="0.314583333333333" footer="0.314583333333333"/>
  <pageSetup paperSize="9" orientation="portrait" horizontalDpi="600"/>
  <headerFooter>
    <oddFooter>&amp;C&amp;16- &amp;P -</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2"/>
  <sheetViews>
    <sheetView showGridLines="0" showZeros="0" topLeftCell="A30" workbookViewId="0">
      <selection activeCell="B36" sqref="B36"/>
    </sheetView>
  </sheetViews>
  <sheetFormatPr defaultColWidth="9" defaultRowHeight="14.25" outlineLevelCol="4"/>
  <cols>
    <col min="1" max="1" width="52.4416666666667" style="194" customWidth="1"/>
    <col min="2" max="2" width="20.6333333333333" style="194" customWidth="1"/>
    <col min="3" max="3" width="20.4416666666667" style="194" customWidth="1"/>
    <col min="4" max="4" width="21.875" style="194" customWidth="1"/>
    <col min="5" max="5" width="5.38333333333333" style="194" hidden="1" customWidth="1"/>
    <col min="6" max="16384" width="9" style="194"/>
  </cols>
  <sheetData>
    <row r="1" ht="45" customHeight="1" spans="1:5">
      <c r="A1" s="195" t="str">
        <f>目录!A27</f>
        <v>4-1  2026年嵩明县社会保险基金收入预算情况表</v>
      </c>
      <c r="B1" s="195"/>
      <c r="C1" s="195"/>
      <c r="D1" s="195"/>
      <c r="E1" s="196"/>
    </row>
    <row r="2" s="209" customFormat="1" ht="20.1" customHeight="1" spans="1:5">
      <c r="A2" s="210"/>
      <c r="B2" s="211"/>
      <c r="C2" s="212"/>
      <c r="D2" s="213" t="s">
        <v>49</v>
      </c>
      <c r="E2" s="214"/>
    </row>
    <row r="3" ht="45" customHeight="1" spans="1:5">
      <c r="A3" s="215" t="str">
        <f>表头!A2</f>
        <v>项目</v>
      </c>
      <c r="B3" s="215" t="str">
        <f>[4]表头!B2</f>
        <v>2025年执行数</v>
      </c>
      <c r="C3" s="215" t="str">
        <f>[4]表头!C2</f>
        <v>2026年预算数</v>
      </c>
      <c r="D3" s="216" t="str">
        <f>表头!D2</f>
        <v>预算数比上年执行数增长%</v>
      </c>
      <c r="E3" s="214" t="s">
        <v>1735</v>
      </c>
    </row>
    <row r="4" s="192" customFormat="1" ht="35" customHeight="1" spans="1:5">
      <c r="A4" s="217" t="s">
        <v>1848</v>
      </c>
      <c r="B4" s="172">
        <v>64014</v>
      </c>
      <c r="C4" s="179">
        <v>67348</v>
      </c>
      <c r="D4" s="202">
        <f>IFERROR((C4/B4-1)*100,"")</f>
        <v>5.20823569844096</v>
      </c>
      <c r="E4" s="218" t="str">
        <f t="shared" ref="E4:E38" si="0">IF(A4&lt;&gt;"",IF(SUM(B4:C4)&lt;&gt;0,"是","否"),"是")</f>
        <v>是</v>
      </c>
    </row>
    <row r="5" s="192" customFormat="1" ht="35" customHeight="1" spans="1:5">
      <c r="A5" s="219" t="s">
        <v>1849</v>
      </c>
      <c r="B5" s="173">
        <v>41465</v>
      </c>
      <c r="C5" s="173">
        <v>42335</v>
      </c>
      <c r="D5" s="202">
        <f>IFERROR((C5/B5-1)*100,"")</f>
        <v>2.09815507054143</v>
      </c>
      <c r="E5" s="218" t="str">
        <f t="shared" si="0"/>
        <v>是</v>
      </c>
    </row>
    <row r="6" s="192" customFormat="1" ht="35" customHeight="1" spans="1:5">
      <c r="A6" s="219" t="s">
        <v>1850</v>
      </c>
      <c r="B6" s="173">
        <v>39</v>
      </c>
      <c r="C6" s="174">
        <v>37</v>
      </c>
      <c r="D6" s="202">
        <f>IFERROR((C6/B6-1)*100,"")</f>
        <v>-5.12820512820513</v>
      </c>
      <c r="E6" s="218" t="str">
        <f t="shared" si="0"/>
        <v>是</v>
      </c>
    </row>
    <row r="7" s="193" customFormat="1" ht="35" customHeight="1" spans="1:5">
      <c r="A7" s="219" t="s">
        <v>1851</v>
      </c>
      <c r="B7" s="173"/>
      <c r="C7" s="174"/>
      <c r="D7" s="202" t="str">
        <f>IFERROR((C7/B7-1)*100,"")</f>
        <v/>
      </c>
      <c r="E7" s="218" t="str">
        <f t="shared" si="0"/>
        <v>否</v>
      </c>
    </row>
    <row r="8" s="192" customFormat="1" ht="35" customHeight="1" spans="1:5">
      <c r="A8" s="217" t="s">
        <v>1852</v>
      </c>
      <c r="B8" s="172">
        <v>22631</v>
      </c>
      <c r="C8" s="172">
        <v>31724</v>
      </c>
      <c r="D8" s="202">
        <f t="shared" ref="D8:D11" si="1">IFERROR((C8/B8-1)*100,"")</f>
        <v>40.1793999381379</v>
      </c>
      <c r="E8" s="218" t="str">
        <f t="shared" si="0"/>
        <v>是</v>
      </c>
    </row>
    <row r="9" s="192" customFormat="1" ht="35" customHeight="1" spans="1:5">
      <c r="A9" s="219" t="s">
        <v>1849</v>
      </c>
      <c r="B9" s="173">
        <v>17941</v>
      </c>
      <c r="C9" s="174">
        <v>18229</v>
      </c>
      <c r="D9" s="220">
        <f t="shared" si="1"/>
        <v>1.6052616910986</v>
      </c>
      <c r="E9" s="218" t="str">
        <f t="shared" si="0"/>
        <v>是</v>
      </c>
    </row>
    <row r="10" s="192" customFormat="1" ht="35" customHeight="1" spans="1:5">
      <c r="A10" s="219" t="s">
        <v>1850</v>
      </c>
      <c r="B10" s="173">
        <v>32</v>
      </c>
      <c r="C10" s="174">
        <v>43</v>
      </c>
      <c r="D10" s="220">
        <f t="shared" si="1"/>
        <v>34.375</v>
      </c>
      <c r="E10" s="218" t="str">
        <f t="shared" si="0"/>
        <v>是</v>
      </c>
    </row>
    <row r="11" s="192" customFormat="1" ht="35" customHeight="1" spans="1:5">
      <c r="A11" s="219" t="s">
        <v>1851</v>
      </c>
      <c r="B11" s="173">
        <v>2734</v>
      </c>
      <c r="C11" s="174">
        <v>13154</v>
      </c>
      <c r="D11" s="220">
        <f t="shared" si="1"/>
        <v>381.126554498903</v>
      </c>
      <c r="E11" s="218" t="str">
        <f t="shared" si="0"/>
        <v>是</v>
      </c>
    </row>
    <row r="12" s="192" customFormat="1" ht="35" customHeight="1" spans="1:5">
      <c r="A12" s="217" t="s">
        <v>1853</v>
      </c>
      <c r="B12" s="172"/>
      <c r="C12" s="179"/>
      <c r="D12" s="221"/>
      <c r="E12" s="218" t="str">
        <f t="shared" si="0"/>
        <v>否</v>
      </c>
    </row>
    <row r="13" s="192" customFormat="1" ht="35" customHeight="1" spans="1:5">
      <c r="A13" s="219" t="s">
        <v>1849</v>
      </c>
      <c r="B13" s="173"/>
      <c r="C13" s="174"/>
      <c r="D13" s="222"/>
      <c r="E13" s="218" t="str">
        <f t="shared" si="0"/>
        <v>否</v>
      </c>
    </row>
    <row r="14" s="192" customFormat="1" ht="35" customHeight="1" spans="1:5">
      <c r="A14" s="219" t="s">
        <v>1850</v>
      </c>
      <c r="B14" s="173"/>
      <c r="C14" s="174"/>
      <c r="D14" s="222"/>
      <c r="E14" s="218" t="str">
        <f t="shared" si="0"/>
        <v>否</v>
      </c>
    </row>
    <row r="15" s="192" customFormat="1" ht="35" customHeight="1" spans="1:5">
      <c r="A15" s="219" t="s">
        <v>1851</v>
      </c>
      <c r="B15" s="173"/>
      <c r="C15" s="174"/>
      <c r="D15" s="222" t="str">
        <f>IF(B15&gt;0,C15/B15-1,IF(B15&lt;0,-(C15/B15-1),""))</f>
        <v/>
      </c>
      <c r="E15" s="218" t="str">
        <f t="shared" si="0"/>
        <v>否</v>
      </c>
    </row>
    <row r="16" s="192" customFormat="1" ht="35" customHeight="1" spans="1:5">
      <c r="A16" s="217" t="s">
        <v>1854</v>
      </c>
      <c r="B16" s="172"/>
      <c r="C16" s="179"/>
      <c r="D16" s="202" t="str">
        <f t="shared" ref="D16:D19" si="2">IFERROR((C16/B16-1)*100,"")</f>
        <v/>
      </c>
      <c r="E16" s="218" t="str">
        <f t="shared" si="0"/>
        <v>否</v>
      </c>
    </row>
    <row r="17" s="192" customFormat="1" ht="35" customHeight="1" spans="1:5">
      <c r="A17" s="219" t="s">
        <v>1849</v>
      </c>
      <c r="B17" s="173"/>
      <c r="C17" s="170"/>
      <c r="D17" s="220" t="str">
        <f t="shared" si="2"/>
        <v/>
      </c>
      <c r="E17" s="218" t="str">
        <f t="shared" si="0"/>
        <v>否</v>
      </c>
    </row>
    <row r="18" s="192" customFormat="1" ht="35" customHeight="1" spans="1:5">
      <c r="A18" s="219" t="s">
        <v>1850</v>
      </c>
      <c r="B18" s="173"/>
      <c r="C18" s="170"/>
      <c r="D18" s="220" t="str">
        <f t="shared" si="2"/>
        <v/>
      </c>
      <c r="E18" s="218" t="str">
        <f t="shared" si="0"/>
        <v>否</v>
      </c>
    </row>
    <row r="19" s="192" customFormat="1" ht="35" customHeight="1" spans="1:5">
      <c r="A19" s="219" t="s">
        <v>1851</v>
      </c>
      <c r="B19" s="173"/>
      <c r="C19" s="170"/>
      <c r="D19" s="220" t="str">
        <f t="shared" si="2"/>
        <v/>
      </c>
      <c r="E19" s="218" t="str">
        <f t="shared" si="0"/>
        <v>否</v>
      </c>
    </row>
    <row r="20" s="192" customFormat="1" ht="35" customHeight="1" spans="1:5">
      <c r="A20" s="217" t="s">
        <v>1855</v>
      </c>
      <c r="B20" s="172"/>
      <c r="C20" s="179"/>
      <c r="D20" s="221"/>
      <c r="E20" s="218" t="str">
        <f t="shared" si="0"/>
        <v>否</v>
      </c>
    </row>
    <row r="21" s="192" customFormat="1" ht="35" customHeight="1" spans="1:5">
      <c r="A21" s="219" t="s">
        <v>1849</v>
      </c>
      <c r="B21" s="173"/>
      <c r="C21" s="179"/>
      <c r="D21" s="222"/>
      <c r="E21" s="218" t="str">
        <f t="shared" si="0"/>
        <v>否</v>
      </c>
    </row>
    <row r="22" s="192" customFormat="1" ht="35" customHeight="1" spans="1:5">
      <c r="A22" s="219" t="s">
        <v>1850</v>
      </c>
      <c r="B22" s="173"/>
      <c r="C22" s="173"/>
      <c r="D22" s="222"/>
      <c r="E22" s="218" t="str">
        <f t="shared" si="0"/>
        <v>否</v>
      </c>
    </row>
    <row r="23" s="192" customFormat="1" ht="35" customHeight="1" spans="1:5">
      <c r="A23" s="219" t="s">
        <v>1851</v>
      </c>
      <c r="B23" s="173"/>
      <c r="C23" s="174"/>
      <c r="D23" s="223"/>
      <c r="E23" s="218" t="str">
        <f t="shared" si="0"/>
        <v>否</v>
      </c>
    </row>
    <row r="24" s="192" customFormat="1" ht="35" customHeight="1" spans="1:5">
      <c r="A24" s="217" t="s">
        <v>1856</v>
      </c>
      <c r="B24" s="178"/>
      <c r="C24" s="179"/>
      <c r="D24" s="202" t="str">
        <f t="shared" ref="D24:D38" si="3">IFERROR((C24/B24-1)*100,"")</f>
        <v/>
      </c>
      <c r="E24" s="218" t="str">
        <f t="shared" si="0"/>
        <v>否</v>
      </c>
    </row>
    <row r="25" s="192" customFormat="1" ht="35" customHeight="1" spans="1:5">
      <c r="A25" s="219" t="s">
        <v>1849</v>
      </c>
      <c r="B25" s="173"/>
      <c r="C25" s="177"/>
      <c r="D25" s="220" t="str">
        <f t="shared" si="3"/>
        <v/>
      </c>
      <c r="E25" s="218" t="str">
        <f t="shared" si="0"/>
        <v>否</v>
      </c>
    </row>
    <row r="26" s="192" customFormat="1" ht="35" customHeight="1" spans="1:5">
      <c r="A26" s="219" t="s">
        <v>1850</v>
      </c>
      <c r="B26" s="173"/>
      <c r="C26" s="173"/>
      <c r="D26" s="220" t="str">
        <f t="shared" si="3"/>
        <v/>
      </c>
      <c r="E26" s="218" t="str">
        <f t="shared" si="0"/>
        <v>否</v>
      </c>
    </row>
    <row r="27" s="192" customFormat="1" ht="35" customHeight="1" spans="1:5">
      <c r="A27" s="219" t="s">
        <v>1851</v>
      </c>
      <c r="B27" s="173"/>
      <c r="C27" s="173"/>
      <c r="D27" s="220" t="str">
        <f t="shared" si="3"/>
        <v/>
      </c>
      <c r="E27" s="218" t="str">
        <f t="shared" si="0"/>
        <v>否</v>
      </c>
    </row>
    <row r="28" s="192" customFormat="1" ht="35" customHeight="1" spans="1:5">
      <c r="A28" s="217" t="s">
        <v>1857</v>
      </c>
      <c r="B28" s="172"/>
      <c r="C28" s="179"/>
      <c r="D28" s="202" t="str">
        <f t="shared" si="3"/>
        <v/>
      </c>
      <c r="E28" s="218" t="str">
        <f t="shared" si="0"/>
        <v>否</v>
      </c>
    </row>
    <row r="29" s="192" customFormat="1" ht="35" customHeight="1" spans="1:5">
      <c r="A29" s="219" t="s">
        <v>1849</v>
      </c>
      <c r="B29" s="173"/>
      <c r="C29" s="177"/>
      <c r="D29" s="220" t="str">
        <f t="shared" si="3"/>
        <v/>
      </c>
      <c r="E29" s="218" t="str">
        <f t="shared" si="0"/>
        <v>否</v>
      </c>
    </row>
    <row r="30" s="192" customFormat="1" ht="35" customHeight="1" spans="1:5">
      <c r="A30" s="219" t="s">
        <v>1850</v>
      </c>
      <c r="B30" s="173"/>
      <c r="C30" s="177"/>
      <c r="D30" s="224"/>
      <c r="E30" s="218" t="str">
        <f t="shared" si="0"/>
        <v>否</v>
      </c>
    </row>
    <row r="31" s="192" customFormat="1" ht="35" customHeight="1" spans="1:5">
      <c r="A31" s="219" t="s">
        <v>1851</v>
      </c>
      <c r="B31" s="173"/>
      <c r="C31" s="177"/>
      <c r="D31" s="220" t="str">
        <f t="shared" si="3"/>
        <v/>
      </c>
      <c r="E31" s="218" t="str">
        <f t="shared" si="0"/>
        <v>否</v>
      </c>
    </row>
    <row r="32" s="192" customFormat="1" ht="35" customHeight="1" spans="1:5">
      <c r="A32" s="149" t="s">
        <v>1858</v>
      </c>
      <c r="B32" s="178">
        <v>86645</v>
      </c>
      <c r="C32" s="178">
        <v>99072</v>
      </c>
      <c r="D32" s="202">
        <f t="shared" si="3"/>
        <v>14.3424317617866</v>
      </c>
      <c r="E32" s="218" t="str">
        <f t="shared" si="0"/>
        <v>是</v>
      </c>
    </row>
    <row r="33" s="192" customFormat="1" ht="35" customHeight="1" spans="1:5">
      <c r="A33" s="219" t="s">
        <v>1859</v>
      </c>
      <c r="B33" s="173">
        <v>59407</v>
      </c>
      <c r="C33" s="173">
        <v>83800</v>
      </c>
      <c r="D33" s="220">
        <f t="shared" si="3"/>
        <v>41.0608177487501</v>
      </c>
      <c r="E33" s="218" t="str">
        <f t="shared" si="0"/>
        <v>是</v>
      </c>
    </row>
    <row r="34" s="192" customFormat="1" ht="35" customHeight="1" spans="1:5">
      <c r="A34" s="219" t="s">
        <v>1860</v>
      </c>
      <c r="B34" s="173">
        <v>71</v>
      </c>
      <c r="C34" s="173">
        <v>76</v>
      </c>
      <c r="D34" s="220">
        <f t="shared" si="3"/>
        <v>7.04225352112675</v>
      </c>
      <c r="E34" s="218" t="str">
        <f t="shared" si="0"/>
        <v>是</v>
      </c>
    </row>
    <row r="35" s="192" customFormat="1" ht="35" customHeight="1" spans="1:5">
      <c r="A35" s="219" t="s">
        <v>1861</v>
      </c>
      <c r="B35" s="173">
        <v>2734</v>
      </c>
      <c r="C35" s="173">
        <v>13154</v>
      </c>
      <c r="D35" s="220">
        <f t="shared" si="3"/>
        <v>381.126554498903</v>
      </c>
      <c r="E35" s="218" t="str">
        <f t="shared" si="0"/>
        <v>是</v>
      </c>
    </row>
    <row r="36" s="192" customFormat="1" ht="35" customHeight="1" spans="1:5">
      <c r="A36" s="151" t="s">
        <v>1862</v>
      </c>
      <c r="B36" s="172"/>
      <c r="C36" s="172"/>
      <c r="D36" s="220" t="str">
        <f t="shared" si="3"/>
        <v/>
      </c>
      <c r="E36" s="218" t="str">
        <f t="shared" si="0"/>
        <v>否</v>
      </c>
    </row>
    <row r="37" s="192" customFormat="1" ht="35" customHeight="1" spans="1:5">
      <c r="A37" s="225" t="s">
        <v>1863</v>
      </c>
      <c r="B37" s="172"/>
      <c r="C37" s="179"/>
      <c r="D37" s="220" t="str">
        <f t="shared" si="3"/>
        <v/>
      </c>
      <c r="E37" s="218" t="str">
        <f t="shared" si="0"/>
        <v>否</v>
      </c>
    </row>
    <row r="38" s="192" customFormat="1" ht="35" customHeight="1" spans="1:5">
      <c r="A38" s="149" t="s">
        <v>1864</v>
      </c>
      <c r="B38" s="178">
        <v>86645</v>
      </c>
      <c r="C38" s="178">
        <v>99072</v>
      </c>
      <c r="D38" s="202">
        <f t="shared" si="3"/>
        <v>14.3424317617866</v>
      </c>
      <c r="E38" s="218" t="str">
        <f t="shared" si="0"/>
        <v>是</v>
      </c>
    </row>
    <row r="39" spans="1:5">
      <c r="B39" s="208"/>
      <c r="C39" s="208"/>
    </row>
    <row r="40" spans="1:5">
      <c r="B40" s="208"/>
      <c r="C40" s="208"/>
    </row>
    <row r="41" spans="1:5">
      <c r="B41" s="208"/>
      <c r="C41" s="208"/>
    </row>
    <row r="42" spans="1:5">
      <c r="B42" s="208"/>
      <c r="C42" s="208"/>
    </row>
  </sheetData>
  <mergeCells count="1">
    <mergeCell ref="A1:D1"/>
  </mergeCells>
  <conditionalFormatting sqref="D36">
    <cfRule type="cellIs" dxfId="3" priority="8" stopIfTrue="1" operator="lessThanOrEqual">
      <formula>-1</formula>
    </cfRule>
  </conditionalFormatting>
  <conditionalFormatting sqref="C9:C11">
    <cfRule type="cellIs" dxfId="3" priority="3" stopIfTrue="1" operator="lessThanOrEqual">
      <formula>-1</formula>
    </cfRule>
  </conditionalFormatting>
  <conditionalFormatting sqref="C17:C19">
    <cfRule type="cellIs" dxfId="3" priority="2" stopIfTrue="1" operator="lessThanOrEqual">
      <formula>-1</formula>
    </cfRule>
  </conditionalFormatting>
  <conditionalFormatting sqref="E4:E38">
    <cfRule type="cellIs" dxfId="3" priority="11" stopIfTrue="1" operator="lessThanOrEqual">
      <formula>-1</formula>
    </cfRule>
  </conditionalFormatting>
  <conditionalFormatting sqref="E5:E38">
    <cfRule type="cellIs" dxfId="3" priority="9" stopIfTrue="1" operator="lessThanOrEqual">
      <formula>-1</formula>
    </cfRule>
  </conditionalFormatting>
  <conditionalFormatting sqref="D5:D7 D12:D15 D20:D22 D37:D38">
    <cfRule type="cellIs" dxfId="3" priority="10" stopIfTrue="1" operator="lessThanOrEqual">
      <formula>-1</formula>
    </cfRule>
  </conditionalFormatting>
  <conditionalFormatting sqref="C23 C6:C7 C13:C15">
    <cfRule type="cellIs" dxfId="3" priority="4" stopIfTrue="1" operator="lessThanOrEqual">
      <formula>-1</formula>
    </cfRule>
  </conditionalFormatting>
  <conditionalFormatting sqref="C25 C29:C31">
    <cfRule type="cellIs" dxfId="3"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6"/>
  <sheetViews>
    <sheetView showGridLines="0" showZeros="0" workbookViewId="0">
      <pane ySplit="3" topLeftCell="A10" activePane="bottomLeft" state="frozen"/>
      <selection/>
      <selection pane="bottomLeft" activeCell="B4" sqref="B4"/>
    </sheetView>
  </sheetViews>
  <sheetFormatPr defaultColWidth="9" defaultRowHeight="14.25" outlineLevelCol="4"/>
  <cols>
    <col min="1" max="1" width="45.6333333333333" style="194" customWidth="1"/>
    <col min="2" max="4" width="20.6333333333333" style="194" customWidth="1"/>
    <col min="5" max="5" width="12.75" style="194" hidden="1" customWidth="1"/>
    <col min="6" max="16384" width="9" style="194"/>
  </cols>
  <sheetData>
    <row r="1" ht="45" customHeight="1" spans="1:5">
      <c r="A1" s="195" t="str">
        <f>目录!A28</f>
        <v>4-2  2026年嵩明县社会保险基金支出预算情况表</v>
      </c>
      <c r="B1" s="195"/>
      <c r="C1" s="195"/>
      <c r="D1" s="195"/>
      <c r="E1" s="196"/>
    </row>
    <row r="2" ht="20.1" customHeight="1" spans="1:5">
      <c r="A2" s="197"/>
      <c r="B2" s="198"/>
      <c r="C2" s="199"/>
      <c r="D2" s="200" t="s">
        <v>1865</v>
      </c>
      <c r="E2" s="196"/>
    </row>
    <row r="3" ht="45" customHeight="1" spans="1:5">
      <c r="A3" s="131" t="str">
        <f>表头!A2</f>
        <v>项目</v>
      </c>
      <c r="B3" s="131" t="str">
        <f>[4]表头!B2</f>
        <v>2025年执行数</v>
      </c>
      <c r="C3" s="131" t="str">
        <f>[4]表头!C2</f>
        <v>2026年预算数</v>
      </c>
      <c r="D3" s="131" t="str">
        <f>表头!D2</f>
        <v>预算数比上年执行数增长%</v>
      </c>
      <c r="E3" s="201" t="s">
        <v>1735</v>
      </c>
    </row>
    <row r="4" s="192" customFormat="1" ht="35" customHeight="1" spans="1:5">
      <c r="A4" s="134" t="s">
        <v>1866</v>
      </c>
      <c r="B4" s="150">
        <v>64014</v>
      </c>
      <c r="C4" s="150">
        <v>67348</v>
      </c>
      <c r="D4" s="202">
        <f>IFERROR((C4/B4-1)*100,"")</f>
        <v>5.20823569844096</v>
      </c>
      <c r="E4" s="203" t="str">
        <f t="shared" ref="E4:E22" si="0">IF(A4&lt;&gt;"",IF(SUM(B4:C4)&lt;&gt;0,"是","否"),"是")</f>
        <v>是</v>
      </c>
    </row>
    <row r="5" s="192" customFormat="1" ht="35" customHeight="1" spans="1:5">
      <c r="A5" s="138" t="s">
        <v>1867</v>
      </c>
      <c r="B5" s="175">
        <v>20740</v>
      </c>
      <c r="C5" s="175">
        <v>24133</v>
      </c>
      <c r="D5" s="202">
        <f>IFERROR((C5/B5-1)*100,"")</f>
        <v>16.3596914175506</v>
      </c>
      <c r="E5" s="203" t="str">
        <f t="shared" si="0"/>
        <v>是</v>
      </c>
    </row>
    <row r="6" s="192" customFormat="1" ht="35" customHeight="1" spans="1:5">
      <c r="A6" s="204" t="s">
        <v>1868</v>
      </c>
      <c r="B6" s="150">
        <v>24550</v>
      </c>
      <c r="C6" s="150">
        <v>26353</v>
      </c>
      <c r="D6" s="202">
        <f t="shared" ref="D6:D11" si="1">IFERROR((C6/B6-1)*100,"")</f>
        <v>7.34419551934826</v>
      </c>
      <c r="E6" s="203" t="str">
        <f t="shared" si="0"/>
        <v>是</v>
      </c>
    </row>
    <row r="7" s="192" customFormat="1" ht="35" customHeight="1" spans="1:5">
      <c r="A7" s="138" t="s">
        <v>1867</v>
      </c>
      <c r="B7" s="175">
        <v>24501</v>
      </c>
      <c r="C7" s="140">
        <v>26201</v>
      </c>
      <c r="D7" s="202">
        <f t="shared" si="1"/>
        <v>6.93849230643646</v>
      </c>
      <c r="E7" s="203" t="str">
        <f t="shared" si="0"/>
        <v>是</v>
      </c>
    </row>
    <row r="8" s="193" customFormat="1" ht="35" customHeight="1" spans="1:5">
      <c r="A8" s="134" t="s">
        <v>1869</v>
      </c>
      <c r="B8" s="150"/>
      <c r="C8" s="150"/>
      <c r="D8" s="202" t="str">
        <f t="shared" si="1"/>
        <v/>
      </c>
      <c r="E8" s="203" t="str">
        <f t="shared" si="0"/>
        <v>否</v>
      </c>
    </row>
    <row r="9" s="193" customFormat="1" ht="35" customHeight="1" spans="1:5">
      <c r="A9" s="138" t="s">
        <v>1867</v>
      </c>
      <c r="B9" s="175"/>
      <c r="C9" s="140"/>
      <c r="D9" s="202" t="str">
        <f t="shared" si="1"/>
        <v/>
      </c>
      <c r="E9" s="203" t="str">
        <f t="shared" si="0"/>
        <v>否</v>
      </c>
    </row>
    <row r="10" s="193" customFormat="1" ht="35" customHeight="1" spans="1:5">
      <c r="A10" s="134" t="s">
        <v>1870</v>
      </c>
      <c r="B10" s="150"/>
      <c r="C10" s="150"/>
      <c r="D10" s="202" t="str">
        <f t="shared" si="1"/>
        <v/>
      </c>
      <c r="E10" s="203" t="str">
        <f t="shared" si="0"/>
        <v>否</v>
      </c>
    </row>
    <row r="11" s="193" customFormat="1" ht="35" customHeight="1" spans="1:5">
      <c r="A11" s="138" t="s">
        <v>1867</v>
      </c>
      <c r="B11" s="175"/>
      <c r="C11" s="141"/>
      <c r="D11" s="202" t="str">
        <f t="shared" si="1"/>
        <v/>
      </c>
      <c r="E11" s="203" t="str">
        <f t="shared" si="0"/>
        <v>否</v>
      </c>
    </row>
    <row r="12" s="193" customFormat="1" ht="35" customHeight="1" spans="1:5">
      <c r="A12" s="134" t="s">
        <v>1871</v>
      </c>
      <c r="B12" s="150"/>
      <c r="C12" s="150"/>
      <c r="D12" s="205"/>
      <c r="E12" s="203" t="str">
        <f t="shared" si="0"/>
        <v>否</v>
      </c>
    </row>
    <row r="13" s="193" customFormat="1" ht="35" customHeight="1" spans="1:5">
      <c r="A13" s="138" t="s">
        <v>1867</v>
      </c>
      <c r="B13" s="175"/>
      <c r="C13" s="141"/>
      <c r="D13" s="206"/>
      <c r="E13" s="203" t="str">
        <f t="shared" si="0"/>
        <v>否</v>
      </c>
    </row>
    <row r="14" s="193" customFormat="1" ht="35" customHeight="1" spans="1:5">
      <c r="A14" s="134" t="s">
        <v>1872</v>
      </c>
      <c r="B14" s="150"/>
      <c r="C14" s="150"/>
      <c r="D14" s="202" t="str">
        <f t="shared" ref="D14:D19" si="2">IFERROR((C14/B14-1)*100,"")</f>
        <v/>
      </c>
      <c r="E14" s="203" t="str">
        <f t="shared" si="0"/>
        <v>否</v>
      </c>
    </row>
    <row r="15" s="192" customFormat="1" ht="35" customHeight="1" spans="1:5">
      <c r="A15" s="138" t="s">
        <v>1867</v>
      </c>
      <c r="B15" s="175"/>
      <c r="C15" s="140"/>
      <c r="D15" s="202" t="str">
        <f t="shared" si="2"/>
        <v/>
      </c>
      <c r="E15" s="203" t="str">
        <f t="shared" si="0"/>
        <v>否</v>
      </c>
    </row>
    <row r="16" s="192" customFormat="1" ht="35" customHeight="1" spans="1:5">
      <c r="A16" s="134" t="s">
        <v>1873</v>
      </c>
      <c r="B16" s="150"/>
      <c r="C16" s="150"/>
      <c r="D16" s="202" t="str">
        <f t="shared" si="2"/>
        <v/>
      </c>
      <c r="E16" s="203" t="str">
        <f t="shared" si="0"/>
        <v>否</v>
      </c>
    </row>
    <row r="17" s="192" customFormat="1" ht="35" customHeight="1" spans="1:5">
      <c r="A17" s="138" t="s">
        <v>1867</v>
      </c>
      <c r="B17" s="175"/>
      <c r="C17" s="148"/>
      <c r="D17" s="202" t="str">
        <f t="shared" si="2"/>
        <v/>
      </c>
      <c r="E17" s="203" t="str">
        <f t="shared" si="0"/>
        <v>否</v>
      </c>
    </row>
    <row r="18" s="192" customFormat="1" ht="35" customHeight="1" spans="1:5">
      <c r="A18" s="149" t="s">
        <v>1874</v>
      </c>
      <c r="B18" s="150">
        <v>88564</v>
      </c>
      <c r="C18" s="150">
        <v>93701</v>
      </c>
      <c r="D18" s="202">
        <f t="shared" si="2"/>
        <v>5.80032518856419</v>
      </c>
      <c r="E18" s="203" t="str">
        <f t="shared" si="0"/>
        <v>是</v>
      </c>
    </row>
    <row r="19" s="192" customFormat="1" ht="35" customHeight="1" spans="1:5">
      <c r="A19" s="138" t="s">
        <v>1875</v>
      </c>
      <c r="B19" s="175">
        <v>45241</v>
      </c>
      <c r="C19" s="175">
        <v>50334</v>
      </c>
      <c r="D19" s="202">
        <f t="shared" si="2"/>
        <v>11.2574876771071</v>
      </c>
      <c r="E19" s="203" t="str">
        <f t="shared" si="0"/>
        <v>是</v>
      </c>
    </row>
    <row r="20" s="192" customFormat="1" ht="35" customHeight="1" spans="1:5">
      <c r="A20" s="207" t="s">
        <v>1876</v>
      </c>
      <c r="B20" s="150"/>
      <c r="C20" s="150"/>
      <c r="D20" s="205"/>
      <c r="E20" s="203" t="str">
        <f t="shared" si="0"/>
        <v>否</v>
      </c>
    </row>
    <row r="21" s="192" customFormat="1" ht="35" customHeight="1" spans="1:5">
      <c r="A21" s="151" t="s">
        <v>1877</v>
      </c>
      <c r="B21" s="150"/>
      <c r="C21" s="150"/>
      <c r="D21" s="205"/>
      <c r="E21" s="203" t="str">
        <f t="shared" si="0"/>
        <v>否</v>
      </c>
    </row>
    <row r="22" s="192" customFormat="1" ht="35" customHeight="1" spans="1:5">
      <c r="A22" s="149" t="s">
        <v>1878</v>
      </c>
      <c r="B22" s="150">
        <v>88564</v>
      </c>
      <c r="C22" s="150">
        <v>93701</v>
      </c>
      <c r="D22" s="202">
        <f>IFERROR((C22/B22-1)*100,"")</f>
        <v>5.80032518856419</v>
      </c>
      <c r="E22" s="203" t="str">
        <f t="shared" si="0"/>
        <v>是</v>
      </c>
    </row>
    <row r="23" spans="1:5">
      <c r="B23" s="208"/>
      <c r="C23" s="208"/>
    </row>
    <row r="24" spans="1:5">
      <c r="B24" s="208"/>
      <c r="C24" s="208"/>
    </row>
    <row r="25" spans="1:5">
      <c r="B25" s="208"/>
      <c r="C25" s="208"/>
    </row>
    <row r="26" spans="1:5">
      <c r="B26" s="208"/>
      <c r="C26" s="208"/>
    </row>
  </sheetData>
  <mergeCells count="1">
    <mergeCell ref="A1:D1"/>
  </mergeCells>
  <conditionalFormatting sqref="E4:E22">
    <cfRule type="cellIs" dxfId="3"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15"/>
  <sheetViews>
    <sheetView showGridLines="0" showZeros="0" zoomScale="90" zoomScaleNormal="90" workbookViewId="0">
      <pane ySplit="3" topLeftCell="A4" activePane="bottomLeft" state="frozen"/>
      <selection/>
      <selection pane="bottomLeft" activeCell="D6" sqref="D6"/>
    </sheetView>
  </sheetViews>
  <sheetFormatPr defaultColWidth="9" defaultRowHeight="15.75"/>
  <cols>
    <col min="1" max="1" width="51.5916666666667" style="644" customWidth="1"/>
    <col min="2" max="3" width="20.6333333333333" style="644" customWidth="1"/>
    <col min="4" max="4" width="22.95" style="645" customWidth="1"/>
    <col min="5" max="5" width="9" style="646" hidden="1" customWidth="1"/>
    <col min="6" max="16384" width="9" style="646"/>
  </cols>
  <sheetData>
    <row r="1" ht="45" customHeight="1" spans="1:16">
      <c r="A1" s="615" t="str">
        <f>目录!A2</f>
        <v>1-1  2026年嵩明县一般公共预算收入情况表</v>
      </c>
      <c r="B1" s="615"/>
      <c r="C1" s="615"/>
      <c r="D1" s="616"/>
    </row>
    <row r="2" ht="18.95" customHeight="1" spans="1:16">
      <c r="A2" s="647"/>
      <c r="B2" s="648"/>
      <c r="C2" s="649"/>
      <c r="D2" s="650" t="s">
        <v>49</v>
      </c>
    </row>
    <row r="3" s="642" customFormat="1" ht="45" customHeight="1" spans="1:16">
      <c r="A3" s="651" t="str">
        <f>表头!A2</f>
        <v>项目</v>
      </c>
      <c r="B3" s="651" t="str">
        <f>表头!B2</f>
        <v>2025年执行数</v>
      </c>
      <c r="C3" s="651" t="str">
        <f>表头!C2</f>
        <v>2026年预算数</v>
      </c>
      <c r="D3" s="652" t="str">
        <f>表头!D2</f>
        <v>预算数比上年执行数增长%</v>
      </c>
      <c r="E3" s="653" t="s">
        <v>50</v>
      </c>
      <c r="F3" s="646"/>
      <c r="G3" s="646"/>
      <c r="H3" s="646"/>
      <c r="I3" s="646"/>
      <c r="J3" s="646"/>
      <c r="K3" s="646"/>
      <c r="L3" s="646"/>
      <c r="M3" s="646"/>
      <c r="N3" s="646"/>
      <c r="O3" s="646"/>
      <c r="P3" s="646"/>
    </row>
    <row r="4" ht="35" customHeight="1" spans="1:16">
      <c r="A4" s="622" t="s">
        <v>51</v>
      </c>
      <c r="B4" s="654">
        <f>SUM(B5:B20)</f>
        <v>70617</v>
      </c>
      <c r="C4" s="654">
        <f>SUM(C5:C20)</f>
        <v>89000</v>
      </c>
      <c r="D4" s="414">
        <f>IFERROR((C4-B4)/B4*100," ")</f>
        <v>26.0319753033972</v>
      </c>
      <c r="E4" s="655" t="e">
        <f>IF(LEN(#REF!)=3,"是",IF(A4&lt;&gt;"",IF(SUM(B4:C4)&lt;&gt;0,"是","否"),"是"))</f>
        <v>#REF!</v>
      </c>
    </row>
    <row r="5" ht="35" customHeight="1" spans="1:16">
      <c r="A5" s="623" t="s">
        <v>52</v>
      </c>
      <c r="B5" s="627">
        <v>27358</v>
      </c>
      <c r="C5" s="494">
        <v>33000</v>
      </c>
      <c r="D5" s="414">
        <f t="shared" ref="D5:D46" si="0">IFERROR((C5-B5)/B5*100," ")</f>
        <v>20.6228525477009</v>
      </c>
      <c r="E5" s="655" t="e">
        <f>IF(LEN(#REF!)=3,"是",IF(A5&lt;&gt;"",IF(SUM(B5:C5)&lt;&gt;0,"是","否"),"是"))</f>
        <v>#REF!</v>
      </c>
    </row>
    <row r="6" ht="35" customHeight="1" spans="1:16">
      <c r="A6" s="623" t="s">
        <v>53</v>
      </c>
      <c r="B6" s="627">
        <v>4176</v>
      </c>
      <c r="C6" s="494">
        <v>5500</v>
      </c>
      <c r="D6" s="414">
        <f t="shared" si="0"/>
        <v>31.7049808429119</v>
      </c>
      <c r="E6" s="655" t="e">
        <f>IF(LEN(#REF!)=3,"是",IF(A6&lt;&gt;"",IF(SUM(B6:C6)&lt;&gt;0,"是","否"),"是"))</f>
        <v>#REF!</v>
      </c>
    </row>
    <row r="7" ht="35" customHeight="1" spans="1:16">
      <c r="A7" s="623" t="s">
        <v>54</v>
      </c>
      <c r="B7" s="627"/>
      <c r="C7" s="494"/>
      <c r="D7" s="414" t="str">
        <f t="shared" si="0"/>
        <v> </v>
      </c>
      <c r="E7" s="655"/>
    </row>
    <row r="8" ht="35" customHeight="1" spans="1:16">
      <c r="A8" s="623" t="s">
        <v>55</v>
      </c>
      <c r="B8" s="627">
        <v>1161</v>
      </c>
      <c r="C8" s="494">
        <v>2500</v>
      </c>
      <c r="D8" s="414">
        <f t="shared" si="0"/>
        <v>115.331610680448</v>
      </c>
      <c r="E8" s="655" t="e">
        <f>IF(LEN(#REF!)=3,"是",IF(A8&lt;&gt;"",IF(SUM(B8:C8)&lt;&gt;0,"是","否"),"是"))</f>
        <v>#REF!</v>
      </c>
    </row>
    <row r="9" ht="35" customHeight="1" spans="1:16">
      <c r="A9" s="623" t="s">
        <v>56</v>
      </c>
      <c r="B9" s="627">
        <v>742</v>
      </c>
      <c r="C9" s="494">
        <v>1000</v>
      </c>
      <c r="D9" s="414">
        <f t="shared" si="0"/>
        <v>34.7708894878706</v>
      </c>
      <c r="E9" s="655" t="e">
        <f>IF(LEN(#REF!)=3,"是",IF(A9&lt;&gt;"",IF(SUM(B9:C9)&lt;&gt;0,"是","否"),"是"))</f>
        <v>#REF!</v>
      </c>
    </row>
    <row r="10" ht="35" customHeight="1" spans="1:16">
      <c r="A10" s="623" t="s">
        <v>57</v>
      </c>
      <c r="B10" s="627">
        <v>3308</v>
      </c>
      <c r="C10" s="494">
        <v>5000</v>
      </c>
      <c r="D10" s="414">
        <f t="shared" si="0"/>
        <v>51.148730350665</v>
      </c>
      <c r="E10" s="655" t="e">
        <f>IF(LEN(#REF!)=3,"是",IF(A10&lt;&gt;"",IF(SUM(B10:C10)&lt;&gt;0,"是","否"),"是"))</f>
        <v>#REF!</v>
      </c>
    </row>
    <row r="11" ht="35" customHeight="1" spans="1:16">
      <c r="A11" s="623" t="s">
        <v>58</v>
      </c>
      <c r="B11" s="627">
        <v>6776</v>
      </c>
      <c r="C11" s="494">
        <v>8000</v>
      </c>
      <c r="D11" s="414">
        <f t="shared" si="0"/>
        <v>18.0637544273908</v>
      </c>
      <c r="E11" s="655" t="e">
        <f>IF(LEN(#REF!)=3,"是",IF(A11&lt;&gt;"",IF(SUM(B11:C11)&lt;&gt;0,"是","否"),"是"))</f>
        <v>#REF!</v>
      </c>
    </row>
    <row r="12" ht="35" customHeight="1" spans="1:16">
      <c r="A12" s="623" t="s">
        <v>59</v>
      </c>
      <c r="B12" s="627">
        <v>1843</v>
      </c>
      <c r="C12" s="494">
        <v>2000</v>
      </c>
      <c r="D12" s="414">
        <f t="shared" si="0"/>
        <v>8.51871947911015</v>
      </c>
      <c r="E12" s="655" t="e">
        <f>IF(LEN(#REF!)=3,"是",IF(A12&lt;&gt;"",IF(SUM(B12:C12)&lt;&gt;0,"是","否"),"是"))</f>
        <v>#REF!</v>
      </c>
    </row>
    <row r="13" ht="35" customHeight="1" spans="1:16">
      <c r="A13" s="623" t="s">
        <v>60</v>
      </c>
      <c r="B13" s="627">
        <v>7363</v>
      </c>
      <c r="C13" s="494">
        <v>9000</v>
      </c>
      <c r="D13" s="414">
        <f t="shared" si="0"/>
        <v>22.2327855493685</v>
      </c>
      <c r="E13" s="655" t="e">
        <f>IF(LEN(#REF!)=3,"是",IF(A13&lt;&gt;"",IF(SUM(B13:C13)&lt;&gt;0,"是","否"),"是"))</f>
        <v>#REF!</v>
      </c>
    </row>
    <row r="14" ht="35" customHeight="1" spans="1:16">
      <c r="A14" s="623" t="s">
        <v>61</v>
      </c>
      <c r="B14" s="627">
        <v>2043</v>
      </c>
      <c r="C14" s="494">
        <v>4000</v>
      </c>
      <c r="D14" s="414">
        <f t="shared" si="0"/>
        <v>95.7905041605482</v>
      </c>
      <c r="E14" s="655" t="e">
        <f>IF(LEN(#REF!)=3,"是",IF(A14&lt;&gt;"",IF(SUM(B14:C14)&lt;&gt;0,"是","否"),"是"))</f>
        <v>#REF!</v>
      </c>
    </row>
    <row r="15" ht="35" customHeight="1" spans="1:16">
      <c r="A15" s="623" t="s">
        <v>62</v>
      </c>
      <c r="B15" s="627">
        <v>2804</v>
      </c>
      <c r="C15" s="494">
        <v>4000</v>
      </c>
      <c r="D15" s="414">
        <f t="shared" si="0"/>
        <v>42.6533523537803</v>
      </c>
      <c r="E15" s="655" t="e">
        <f>IF(LEN(#REF!)=3,"是",IF(A15&lt;&gt;"",IF(SUM(B15:C15)&lt;&gt;0,"是","否"),"是"))</f>
        <v>#REF!</v>
      </c>
    </row>
    <row r="16" ht="35" customHeight="1" spans="1:16">
      <c r="A16" s="623" t="s">
        <v>63</v>
      </c>
      <c r="B16" s="627">
        <v>1982</v>
      </c>
      <c r="C16" s="494">
        <v>2900</v>
      </c>
      <c r="D16" s="414">
        <f t="shared" si="0"/>
        <v>46.3168516649849</v>
      </c>
      <c r="E16" s="655" t="e">
        <f>IF(LEN(#REF!)=3,"是",IF(A16&lt;&gt;"",IF(SUM(B16:C16)&lt;&gt;0,"是","否"),"是"))</f>
        <v>#REF!</v>
      </c>
    </row>
    <row r="17" ht="35" customHeight="1" spans="1:16">
      <c r="A17" s="623" t="s">
        <v>64</v>
      </c>
      <c r="B17" s="627">
        <v>8266</v>
      </c>
      <c r="C17" s="494">
        <v>9000</v>
      </c>
      <c r="D17" s="414">
        <f t="shared" si="0"/>
        <v>8.87974836680377</v>
      </c>
      <c r="E17" s="655" t="e">
        <f>IF(LEN(#REF!)=3,"是",IF(A17&lt;&gt;"",IF(SUM(B17:C17)&lt;&gt;0,"是","否"),"是"))</f>
        <v>#REF!</v>
      </c>
    </row>
    <row r="18" ht="35" customHeight="1" spans="1:16">
      <c r="A18" s="623" t="s">
        <v>65</v>
      </c>
      <c r="B18" s="627">
        <v>2622</v>
      </c>
      <c r="C18" s="494">
        <v>2800</v>
      </c>
      <c r="D18" s="414">
        <f t="shared" si="0"/>
        <v>6.78871090770404</v>
      </c>
      <c r="E18" s="655" t="e">
        <f>IF(LEN(#REF!)=3,"是",IF(A18&lt;&gt;"",IF(SUM(B18:C18)&lt;&gt;0,"是","否"),"是"))</f>
        <v>#REF!</v>
      </c>
    </row>
    <row r="19" ht="35" customHeight="1" spans="1:16">
      <c r="A19" s="623" t="s">
        <v>66</v>
      </c>
      <c r="B19" s="627">
        <v>173</v>
      </c>
      <c r="C19" s="494">
        <v>200</v>
      </c>
      <c r="D19" s="414">
        <f t="shared" si="0"/>
        <v>15.606936416185</v>
      </c>
      <c r="E19" s="655" t="e">
        <f>IF(LEN(#REF!)=3,"是",IF(A19&lt;&gt;"",IF(SUM(B19:C19)&lt;&gt;0,"是","否"),"是"))</f>
        <v>#REF!</v>
      </c>
    </row>
    <row r="20" ht="35" customHeight="1" spans="1:16">
      <c r="A20" s="623" t="s">
        <v>67</v>
      </c>
      <c r="B20" s="627"/>
      <c r="C20" s="494">
        <v>100</v>
      </c>
      <c r="D20" s="414" t="str">
        <f t="shared" si="0"/>
        <v> </v>
      </c>
      <c r="E20" s="655" t="e">
        <f>IF(LEN(#REF!)=3,"是",IF(A20&lt;&gt;"",IF(SUM(B20:C20)&lt;&gt;0,"是","否"),"是"))</f>
        <v>#REF!</v>
      </c>
    </row>
    <row r="21" ht="35" customHeight="1" spans="1:16">
      <c r="A21" s="622" t="s">
        <v>68</v>
      </c>
      <c r="B21" s="654">
        <f>SUM(B22:B30)</f>
        <v>25370</v>
      </c>
      <c r="C21" s="654">
        <f>SUM(C22:C30)</f>
        <v>21000</v>
      </c>
      <c r="D21" s="414">
        <f t="shared" si="0"/>
        <v>-17.2250689791092</v>
      </c>
      <c r="E21" s="655" t="e">
        <f>IF(LEN(#REF!)=3,"是",IF(A21&lt;&gt;"",IF(SUM(B21:C21)&lt;&gt;0,"是","否"),"是"))</f>
        <v>#REF!</v>
      </c>
    </row>
    <row r="22" ht="35" customHeight="1" spans="1:16">
      <c r="A22" s="623" t="s">
        <v>69</v>
      </c>
      <c r="B22" s="627">
        <v>6797</v>
      </c>
      <c r="C22" s="494">
        <v>6000</v>
      </c>
      <c r="D22" s="414">
        <f t="shared" si="0"/>
        <v>-11.7257613653082</v>
      </c>
      <c r="E22" s="655" t="e">
        <f>IF(LEN(#REF!)=3,"是",IF(A22&lt;&gt;"",IF(SUM(B22:C22)&lt;&gt;0,"是","否"),"是"))</f>
        <v>#REF!</v>
      </c>
    </row>
    <row r="23" ht="35" customHeight="1" spans="1:16">
      <c r="A23" s="623" t="s">
        <v>70</v>
      </c>
      <c r="B23" s="627">
        <v>1290</v>
      </c>
      <c r="C23" s="494">
        <v>2000</v>
      </c>
      <c r="D23" s="414">
        <f t="shared" si="0"/>
        <v>55.0387596899225</v>
      </c>
      <c r="E23" s="655" t="e">
        <f>IF(LEN(#REF!)=3,"是",IF(A23&lt;&gt;"",IF(SUM(B23:C23)&lt;&gt;0,"是","否"),"是"))</f>
        <v>#REF!</v>
      </c>
    </row>
    <row r="24" ht="35" customHeight="1" spans="1:16">
      <c r="A24" s="623" t="s">
        <v>71</v>
      </c>
      <c r="B24" s="627">
        <v>3472</v>
      </c>
      <c r="C24" s="494">
        <v>2000</v>
      </c>
      <c r="D24" s="414">
        <f t="shared" si="0"/>
        <v>-42.3963133640553</v>
      </c>
      <c r="E24" s="655" t="e">
        <f>IF(LEN(#REF!)=3,"是",IF(A24&lt;&gt;"",IF(SUM(B24:C24)&lt;&gt;0,"是","否"),"是"))</f>
        <v>#REF!</v>
      </c>
    </row>
    <row r="25" ht="35" customHeight="1" spans="1:16">
      <c r="A25" s="623" t="s">
        <v>72</v>
      </c>
      <c r="B25" s="627"/>
      <c r="C25" s="494"/>
      <c r="D25" s="414" t="str">
        <f t="shared" si="0"/>
        <v> </v>
      </c>
      <c r="E25" s="655" t="e">
        <f>IF(LEN(#REF!)=3,"是",IF(A25&lt;&gt;"",IF(SUM(B25:C25)&lt;&gt;0,"是","否"),"是"))</f>
        <v>#REF!</v>
      </c>
    </row>
    <row r="26" ht="35" customHeight="1" spans="1:16">
      <c r="A26" s="624" t="s">
        <v>73</v>
      </c>
      <c r="B26" s="627">
        <v>13740</v>
      </c>
      <c r="C26" s="494">
        <v>11000</v>
      </c>
      <c r="D26" s="414">
        <f t="shared" si="0"/>
        <v>-19.9417758369723</v>
      </c>
      <c r="E26" s="655" t="e">
        <f>IF(LEN(#REF!)=3,"是",IF(A26&lt;&gt;"",IF(SUM(B26:C26)&lt;&gt;0,"是","否"),"是"))</f>
        <v>#REF!</v>
      </c>
    </row>
    <row r="27" ht="35" customHeight="1" spans="1:16">
      <c r="A27" s="624" t="s">
        <v>74</v>
      </c>
      <c r="B27" s="627"/>
      <c r="C27" s="494"/>
      <c r="D27" s="414" t="str">
        <f t="shared" si="0"/>
        <v> </v>
      </c>
      <c r="E27" s="655" t="e">
        <f>IF(LEN(#REF!)=3,"是",IF(A27&lt;&gt;"",IF(SUM(B27:C27)&lt;&gt;0,"是","否"),"是"))</f>
        <v>#REF!</v>
      </c>
    </row>
    <row r="28" ht="35" customHeight="1" spans="1:16">
      <c r="A28" s="623" t="s">
        <v>75</v>
      </c>
      <c r="B28" s="627"/>
      <c r="C28" s="494"/>
      <c r="D28" s="414" t="str">
        <f t="shared" si="0"/>
        <v> </v>
      </c>
      <c r="E28" s="655" t="e">
        <f>IF(LEN(#REF!)=3,"是",IF(A28&lt;&gt;"",IF(SUM(B28:C28)&lt;&gt;0,"是","否"),"是"))</f>
        <v>#REF!</v>
      </c>
    </row>
    <row r="29" ht="35" customHeight="1" spans="1:16">
      <c r="A29" s="623" t="s">
        <v>76</v>
      </c>
      <c r="B29" s="627">
        <v>71</v>
      </c>
      <c r="C29" s="494"/>
      <c r="D29" s="414">
        <f t="shared" si="0"/>
        <v>-100</v>
      </c>
      <c r="E29" s="655" t="e">
        <f>IF(LEN(#REF!)=3,"是",IF(A29&lt;&gt;"",IF(SUM(B29:C29)&lt;&gt;0,"是","否"),"是"))</f>
        <v>#REF!</v>
      </c>
    </row>
    <row r="30" ht="35" customHeight="1" spans="1:16">
      <c r="A30" s="625"/>
      <c r="B30" s="627"/>
      <c r="C30" s="494"/>
      <c r="D30" s="414" t="str">
        <f t="shared" si="0"/>
        <v> </v>
      </c>
      <c r="E30" s="655" t="e">
        <f>IF(LEN(#REF!)=3,"是",IF(A30&lt;&gt;"",IF(SUM(B30:C30)&lt;&gt;0,"是","否"),"是"))</f>
        <v>#REF!</v>
      </c>
    </row>
    <row r="31" s="643" customFormat="1" ht="35" customHeight="1" spans="1:16">
      <c r="A31" s="626" t="s">
        <v>77</v>
      </c>
      <c r="B31" s="654">
        <f>SUM(B4,B21)</f>
        <v>95987</v>
      </c>
      <c r="C31" s="654">
        <f>SUM(C4,C21)</f>
        <v>110000</v>
      </c>
      <c r="D31" s="414">
        <f t="shared" si="0"/>
        <v>14.5988519278652</v>
      </c>
      <c r="E31" s="655" t="e">
        <f>IF(LEN(#REF!)=3,"是",IF(A31&lt;&gt;"",IF(SUM(B31:C31)&lt;&gt;0,"是","否"),"是"))</f>
        <v>#REF!</v>
      </c>
      <c r="F31" s="646"/>
      <c r="G31" s="646"/>
      <c r="H31" s="646"/>
      <c r="I31" s="646"/>
      <c r="J31" s="646"/>
      <c r="K31" s="646"/>
      <c r="L31" s="646"/>
      <c r="M31" s="646"/>
      <c r="N31" s="646"/>
      <c r="O31" s="646"/>
      <c r="P31" s="646"/>
    </row>
    <row r="32" s="643" customFormat="1" ht="35" customHeight="1" spans="1:16">
      <c r="A32" s="622" t="s">
        <v>78</v>
      </c>
      <c r="B32" s="654">
        <f>SUM(B33,B34,B37,B40,B41,B42,B43,B44)</f>
        <v>347803</v>
      </c>
      <c r="C32" s="654">
        <f>SUM(C33,C34,C37,C40,C41,C42,C43,C44)</f>
        <v>230668</v>
      </c>
      <c r="D32" s="414">
        <f t="shared" si="0"/>
        <v>-33.6785479136178</v>
      </c>
      <c r="E32" s="655"/>
      <c r="F32" s="646"/>
      <c r="G32" s="646"/>
      <c r="H32" s="646"/>
      <c r="I32" s="646"/>
      <c r="J32" s="646"/>
      <c r="K32" s="646"/>
      <c r="L32" s="646"/>
      <c r="M32" s="646"/>
      <c r="N32" s="646"/>
      <c r="O32" s="646"/>
      <c r="P32" s="646"/>
    </row>
    <row r="33" s="643" customFormat="1" ht="35" customHeight="1" spans="1:16">
      <c r="A33" s="623" t="s">
        <v>79</v>
      </c>
      <c r="B33" s="654">
        <v>17262</v>
      </c>
      <c r="C33" s="656">
        <v>17262</v>
      </c>
      <c r="D33" s="414">
        <f t="shared" si="0"/>
        <v>0</v>
      </c>
      <c r="E33" s="655"/>
      <c r="F33" s="646"/>
      <c r="G33" s="646"/>
      <c r="H33" s="646"/>
      <c r="I33" s="646"/>
      <c r="J33" s="646"/>
      <c r="K33" s="646"/>
      <c r="L33" s="646"/>
      <c r="M33" s="646"/>
      <c r="N33" s="646"/>
      <c r="O33" s="646"/>
      <c r="P33" s="646"/>
    </row>
    <row r="34" s="643" customFormat="1" ht="35" customHeight="1" spans="1:16">
      <c r="A34" s="623" t="s">
        <v>80</v>
      </c>
      <c r="B34" s="654">
        <f>SUM(B35:B36)</f>
        <v>120498</v>
      </c>
      <c r="C34" s="654">
        <f>SUM(C35:C36)</f>
        <v>120000</v>
      </c>
      <c r="D34" s="414">
        <f t="shared" si="0"/>
        <v>-0.413284867798636</v>
      </c>
      <c r="E34" s="655"/>
      <c r="F34" s="646"/>
      <c r="G34" s="646"/>
      <c r="H34" s="646"/>
      <c r="I34" s="646"/>
      <c r="J34" s="646"/>
      <c r="K34" s="646"/>
      <c r="L34" s="646"/>
      <c r="M34" s="646"/>
      <c r="N34" s="646"/>
      <c r="O34" s="646"/>
      <c r="P34" s="646"/>
    </row>
    <row r="35" s="643" customFormat="1" ht="35" customHeight="1" spans="1:16">
      <c r="A35" s="623" t="s">
        <v>81</v>
      </c>
      <c r="B35" s="627">
        <v>120498</v>
      </c>
      <c r="C35" s="656">
        <v>120000</v>
      </c>
      <c r="D35" s="414">
        <f t="shared" si="0"/>
        <v>-0.413284867798636</v>
      </c>
      <c r="E35" s="655"/>
      <c r="F35" s="646"/>
      <c r="G35" s="646"/>
      <c r="H35" s="646"/>
      <c r="I35" s="646"/>
      <c r="J35" s="646"/>
      <c r="K35" s="646"/>
      <c r="L35" s="646"/>
      <c r="M35" s="646"/>
      <c r="N35" s="646"/>
      <c r="O35" s="646"/>
      <c r="P35" s="646"/>
    </row>
    <row r="36" s="643" customFormat="1" ht="35" customHeight="1" spans="1:16">
      <c r="A36" s="623" t="s">
        <v>82</v>
      </c>
      <c r="B36" s="654"/>
      <c r="C36" s="656"/>
      <c r="D36" s="414" t="str">
        <f t="shared" si="0"/>
        <v> </v>
      </c>
      <c r="E36" s="655"/>
      <c r="F36" s="646"/>
      <c r="G36" s="646"/>
      <c r="H36" s="646"/>
      <c r="I36" s="646"/>
      <c r="J36" s="646"/>
      <c r="K36" s="646"/>
      <c r="L36" s="646"/>
      <c r="M36" s="646"/>
      <c r="N36" s="646"/>
      <c r="O36" s="646"/>
      <c r="P36" s="646"/>
    </row>
    <row r="37" s="643" customFormat="1" ht="35" customHeight="1" spans="1:16">
      <c r="A37" s="623" t="s">
        <v>83</v>
      </c>
      <c r="B37" s="654">
        <f>SUM(B38:B39)</f>
        <v>23829</v>
      </c>
      <c r="C37" s="654">
        <f>SUM(C38:C39)</f>
        <v>20000</v>
      </c>
      <c r="D37" s="414">
        <f t="shared" si="0"/>
        <v>-16.0686558395233</v>
      </c>
      <c r="E37" s="655"/>
      <c r="F37" s="646"/>
      <c r="G37" s="646"/>
      <c r="H37" s="646"/>
      <c r="I37" s="646"/>
      <c r="J37" s="646"/>
      <c r="K37" s="646"/>
      <c r="L37" s="646"/>
      <c r="M37" s="646"/>
      <c r="N37" s="646"/>
      <c r="O37" s="646"/>
      <c r="P37" s="646"/>
    </row>
    <row r="38" s="643" customFormat="1" ht="35" customHeight="1" spans="1:16">
      <c r="A38" s="623" t="s">
        <v>84</v>
      </c>
      <c r="B38" s="627">
        <v>23829</v>
      </c>
      <c r="C38" s="656">
        <v>20000</v>
      </c>
      <c r="D38" s="414">
        <f t="shared" si="0"/>
        <v>-16.0686558395233</v>
      </c>
      <c r="E38" s="655"/>
      <c r="F38" s="646"/>
      <c r="G38" s="646"/>
      <c r="H38" s="646"/>
      <c r="I38" s="646"/>
      <c r="J38" s="646"/>
      <c r="K38" s="646"/>
      <c r="L38" s="646"/>
      <c r="M38" s="646"/>
      <c r="N38" s="646"/>
      <c r="O38" s="646"/>
      <c r="P38" s="646"/>
    </row>
    <row r="39" s="643" customFormat="1" ht="35" customHeight="1" spans="1:16">
      <c r="A39" s="623" t="s">
        <v>85</v>
      </c>
      <c r="B39" s="654"/>
      <c r="C39" s="656"/>
      <c r="D39" s="414" t="str">
        <f t="shared" si="0"/>
        <v> </v>
      </c>
      <c r="E39" s="655"/>
      <c r="F39" s="646"/>
      <c r="G39" s="646"/>
      <c r="H39" s="646"/>
      <c r="I39" s="646"/>
      <c r="J39" s="646"/>
      <c r="K39" s="646"/>
      <c r="L39" s="646"/>
      <c r="M39" s="646"/>
      <c r="N39" s="646"/>
      <c r="O39" s="646"/>
      <c r="P39" s="646"/>
    </row>
    <row r="40" s="643" customFormat="1" ht="35" customHeight="1" spans="1:16">
      <c r="A40" s="623" t="s">
        <v>86</v>
      </c>
      <c r="B40" s="654"/>
      <c r="C40" s="656"/>
      <c r="D40" s="414" t="str">
        <f t="shared" si="0"/>
        <v> </v>
      </c>
      <c r="E40" s="655"/>
      <c r="F40" s="646"/>
      <c r="G40" s="646"/>
      <c r="H40" s="646"/>
      <c r="I40" s="646"/>
      <c r="J40" s="646"/>
      <c r="K40" s="646"/>
      <c r="L40" s="646"/>
      <c r="M40" s="646"/>
      <c r="N40" s="646"/>
      <c r="O40" s="646"/>
      <c r="P40" s="646"/>
    </row>
    <row r="41" s="643" customFormat="1" ht="35" customHeight="1" spans="1:16">
      <c r="A41" s="623" t="s">
        <v>87</v>
      </c>
      <c r="B41" s="654">
        <v>35972</v>
      </c>
      <c r="C41" s="656">
        <v>4822</v>
      </c>
      <c r="D41" s="414">
        <f t="shared" si="0"/>
        <v>-86.5951295452018</v>
      </c>
      <c r="E41" s="655"/>
      <c r="F41" s="646"/>
      <c r="G41" s="646"/>
      <c r="H41" s="646"/>
      <c r="I41" s="646"/>
      <c r="J41" s="646"/>
      <c r="K41" s="646"/>
      <c r="L41" s="646"/>
      <c r="M41" s="646"/>
      <c r="N41" s="646"/>
      <c r="O41" s="646"/>
      <c r="P41" s="646"/>
    </row>
    <row r="42" ht="35" customHeight="1" spans="1:16">
      <c r="A42" s="623" t="s">
        <v>88</v>
      </c>
      <c r="B42" s="657">
        <v>214</v>
      </c>
      <c r="C42" s="656">
        <v>68584</v>
      </c>
      <c r="D42" s="414">
        <f t="shared" si="0"/>
        <v>31948.5981308411</v>
      </c>
      <c r="E42" s="655" t="e">
        <f>IF(LEN(#REF!)=3,"是",IF(A42&lt;&gt;"",IF(SUM(B42:C42)&lt;&gt;0,"是","否"),"是"))</f>
        <v>#REF!</v>
      </c>
    </row>
    <row r="43" ht="35" customHeight="1" spans="1:16">
      <c r="A43" s="623" t="s">
        <v>89</v>
      </c>
      <c r="B43" s="657">
        <v>147055</v>
      </c>
      <c r="C43" s="656"/>
      <c r="D43" s="414">
        <f t="shared" si="0"/>
        <v>-100</v>
      </c>
      <c r="E43" s="655" t="e">
        <f>IF(LEN(#REF!)=3,"是",IF(A43&lt;&gt;"",IF(SUM(B43:C43)&lt;&gt;0,"是","否"),"是"))</f>
        <v>#REF!</v>
      </c>
    </row>
    <row r="44" ht="35" customHeight="1" spans="1:16">
      <c r="A44" s="623" t="s">
        <v>90</v>
      </c>
      <c r="B44" s="657">
        <v>2973</v>
      </c>
      <c r="C44" s="494"/>
      <c r="D44" s="414">
        <f t="shared" si="0"/>
        <v>-100</v>
      </c>
      <c r="E44" s="655" t="e">
        <f>IF(LEN(#REF!)=3,"是",IF(A44&lt;&gt;"",IF(SUM(B44:C44)&lt;&gt;0,"是","否"),"是"))</f>
        <v>#REF!</v>
      </c>
    </row>
    <row r="45" ht="35" customHeight="1" spans="1:16">
      <c r="A45" s="623"/>
      <c r="B45" s="658"/>
      <c r="C45" s="494"/>
      <c r="D45" s="414" t="str">
        <f t="shared" si="0"/>
        <v> </v>
      </c>
      <c r="E45" s="655" t="e">
        <f>IF(LEN(#REF!)=3,"是",IF(A45&lt;&gt;"",IF(SUM(B45:C45)&lt;&gt;0,"是","否"),"是"))</f>
        <v>#REF!</v>
      </c>
    </row>
    <row r="46" ht="35" customHeight="1" spans="1:16">
      <c r="A46" s="629" t="s">
        <v>91</v>
      </c>
      <c r="B46" s="657">
        <f>SUM(B31,B32)</f>
        <v>443790</v>
      </c>
      <c r="C46" s="657">
        <f>SUM(C31,C32)</f>
        <v>340668</v>
      </c>
      <c r="D46" s="414">
        <f t="shared" si="0"/>
        <v>-23.2366659906713</v>
      </c>
      <c r="E46" s="655" t="e">
        <f>IF(LEN(#REF!)=3,"是",IF(A46&lt;&gt;"",IF(SUM(B46:C46)&lt;&gt;0,"是","否"),"是"))</f>
        <v>#REF!</v>
      </c>
    </row>
    <row r="47" ht="35" customHeight="1" spans="1:16">
      <c r="A47" s="646"/>
      <c r="B47" s="646"/>
      <c r="C47" s="646"/>
      <c r="D47" s="659"/>
    </row>
    <row r="48" ht="35" customHeight="1" spans="1:16">
      <c r="A48" s="646"/>
      <c r="B48" s="646"/>
      <c r="C48" s="646"/>
      <c r="D48" s="659"/>
    </row>
    <row r="49" ht="35" customHeight="1" spans="1:4">
      <c r="A49" s="646"/>
      <c r="B49" s="646"/>
      <c r="C49" s="646"/>
      <c r="D49" s="659"/>
    </row>
    <row r="50" ht="35" customHeight="1" spans="1:4">
      <c r="A50" s="646"/>
      <c r="B50" s="646"/>
      <c r="C50" s="646"/>
      <c r="D50" s="659"/>
    </row>
    <row r="51" ht="35" customHeight="1" spans="1:4">
      <c r="A51" s="646"/>
      <c r="B51" s="646"/>
      <c r="C51" s="646"/>
      <c r="D51" s="659"/>
    </row>
    <row r="52" ht="35" customHeight="1" spans="1:4">
      <c r="A52" s="646"/>
      <c r="B52" s="646"/>
      <c r="C52" s="646"/>
      <c r="D52" s="659"/>
    </row>
    <row r="53" ht="35" customHeight="1" spans="1:4">
      <c r="A53" s="646"/>
      <c r="B53" s="646"/>
      <c r="C53" s="646"/>
      <c r="D53" s="659"/>
    </row>
    <row r="54" ht="35" customHeight="1" spans="1:4">
      <c r="A54" s="646"/>
      <c r="B54" s="646"/>
      <c r="C54" s="646"/>
      <c r="D54" s="659"/>
    </row>
    <row r="55" ht="35" customHeight="1" spans="1:4">
      <c r="A55" s="646"/>
      <c r="B55" s="646"/>
      <c r="C55" s="646"/>
      <c r="D55" s="659"/>
    </row>
    <row r="56" ht="35" customHeight="1" spans="1:4">
      <c r="A56" s="646"/>
      <c r="B56" s="646"/>
      <c r="C56" s="646"/>
      <c r="D56" s="659"/>
    </row>
    <row r="57" ht="35" customHeight="1" spans="1:4">
      <c r="A57" s="646"/>
      <c r="B57" s="646"/>
      <c r="C57" s="646"/>
      <c r="D57" s="659"/>
    </row>
    <row r="58" ht="35" customHeight="1" spans="1:4">
      <c r="A58" s="646"/>
      <c r="B58" s="646"/>
      <c r="C58" s="646"/>
      <c r="D58" s="659"/>
    </row>
    <row r="59" ht="35" customHeight="1" spans="1:4">
      <c r="A59" s="646"/>
      <c r="B59" s="646"/>
      <c r="C59" s="646"/>
      <c r="D59" s="659"/>
    </row>
    <row r="60" ht="35" customHeight="1" spans="1:4">
      <c r="A60" s="646"/>
      <c r="B60" s="646"/>
      <c r="C60" s="646"/>
      <c r="D60" s="659"/>
    </row>
    <row r="61" ht="35" customHeight="1" spans="1:4">
      <c r="A61" s="646"/>
      <c r="B61" s="646"/>
      <c r="C61" s="646"/>
      <c r="D61" s="659"/>
    </row>
    <row r="62" ht="35" customHeight="1" spans="1:4">
      <c r="A62" s="646"/>
      <c r="B62" s="646"/>
      <c r="C62" s="646"/>
      <c r="D62" s="659"/>
    </row>
    <row r="63" ht="35" customHeight="1" spans="1:4">
      <c r="A63" s="646"/>
      <c r="B63" s="646"/>
      <c r="C63" s="646"/>
      <c r="D63" s="659"/>
    </row>
    <row r="64" ht="35" customHeight="1" spans="1:4">
      <c r="A64" s="646"/>
      <c r="B64" s="646"/>
      <c r="C64" s="646"/>
      <c r="D64" s="659"/>
    </row>
    <row r="65" ht="35" customHeight="1" spans="1:4">
      <c r="A65" s="646"/>
      <c r="B65" s="646"/>
      <c r="C65" s="646"/>
      <c r="D65" s="659"/>
    </row>
    <row r="66" ht="35" customHeight="1" spans="1:4">
      <c r="A66" s="646"/>
      <c r="B66" s="646"/>
      <c r="C66" s="646"/>
      <c r="D66" s="659"/>
    </row>
    <row r="67" ht="35" customHeight="1" spans="1:4">
      <c r="A67" s="646"/>
      <c r="B67" s="646"/>
      <c r="C67" s="646"/>
      <c r="D67" s="659"/>
    </row>
    <row r="68" ht="35" customHeight="1" spans="1:4">
      <c r="A68" s="646"/>
      <c r="B68" s="646"/>
      <c r="C68" s="646"/>
      <c r="D68" s="659"/>
    </row>
    <row r="69" ht="35" customHeight="1" spans="1:4">
      <c r="A69" s="646"/>
      <c r="B69" s="646"/>
      <c r="C69" s="646"/>
      <c r="D69" s="659"/>
    </row>
    <row r="70" ht="35" customHeight="1" spans="1:4">
      <c r="A70" s="646"/>
      <c r="B70" s="646"/>
      <c r="C70" s="646"/>
      <c r="D70" s="659"/>
    </row>
    <row r="71" ht="35" customHeight="1" spans="1:4">
      <c r="A71" s="646"/>
      <c r="B71" s="646"/>
      <c r="C71" s="646"/>
      <c r="D71" s="659"/>
    </row>
    <row r="72" ht="35" customHeight="1" spans="1:4">
      <c r="A72" s="646"/>
      <c r="B72" s="646"/>
      <c r="C72" s="646"/>
      <c r="D72" s="659"/>
    </row>
    <row r="73" ht="35" customHeight="1" spans="1:4">
      <c r="A73" s="646"/>
      <c r="B73" s="646"/>
      <c r="C73" s="646"/>
      <c r="D73" s="659"/>
    </row>
    <row r="74" ht="35" customHeight="1" spans="1:4">
      <c r="A74" s="646"/>
      <c r="B74" s="646"/>
      <c r="C74" s="646"/>
      <c r="D74" s="659"/>
    </row>
    <row r="75" ht="35" customHeight="1" spans="1:4">
      <c r="A75" s="646"/>
      <c r="B75" s="646"/>
      <c r="C75" s="646"/>
      <c r="D75" s="659"/>
    </row>
    <row r="76" ht="35" customHeight="1" spans="1:4">
      <c r="A76" s="646"/>
      <c r="B76" s="646"/>
      <c r="C76" s="646"/>
      <c r="D76" s="659"/>
    </row>
    <row r="77" ht="35" customHeight="1" spans="1:4">
      <c r="A77" s="646"/>
      <c r="B77" s="646"/>
      <c r="C77" s="646"/>
      <c r="D77" s="659"/>
    </row>
    <row r="78" ht="35" customHeight="1" spans="1:4">
      <c r="A78" s="646"/>
      <c r="B78" s="646"/>
      <c r="C78" s="646"/>
      <c r="D78" s="659"/>
    </row>
    <row r="79" ht="35" customHeight="1" spans="1:4">
      <c r="A79" s="646"/>
      <c r="B79" s="646"/>
      <c r="C79" s="646"/>
      <c r="D79" s="659"/>
    </row>
    <row r="80" ht="35" customHeight="1" spans="1:4">
      <c r="A80" s="646"/>
      <c r="B80" s="646"/>
      <c r="C80" s="646"/>
      <c r="D80" s="659"/>
    </row>
    <row r="81" ht="35" customHeight="1" spans="1:4">
      <c r="A81" s="646"/>
      <c r="B81" s="646"/>
      <c r="C81" s="646"/>
      <c r="D81" s="659"/>
    </row>
    <row r="82" ht="35" customHeight="1" spans="1:4">
      <c r="A82" s="646"/>
      <c r="B82" s="646"/>
      <c r="C82" s="646"/>
      <c r="D82" s="659"/>
    </row>
    <row r="83" ht="35" customHeight="1" spans="1:4">
      <c r="A83" s="646"/>
      <c r="B83" s="646"/>
      <c r="C83" s="646"/>
      <c r="D83" s="659"/>
    </row>
    <row r="84" ht="35" customHeight="1" spans="1:4">
      <c r="A84" s="646"/>
      <c r="B84" s="646"/>
      <c r="C84" s="646"/>
      <c r="D84" s="659"/>
    </row>
    <row r="85" ht="35" customHeight="1" spans="1:4">
      <c r="A85" s="646"/>
      <c r="B85" s="646"/>
      <c r="C85" s="646"/>
      <c r="D85" s="659"/>
    </row>
    <row r="86" ht="35" customHeight="1" spans="1:4">
      <c r="A86" s="646"/>
      <c r="B86" s="646"/>
      <c r="C86" s="646"/>
      <c r="D86" s="659"/>
    </row>
    <row r="87" ht="35" customHeight="1" spans="1:4">
      <c r="A87" s="646"/>
      <c r="B87" s="646"/>
      <c r="C87" s="646"/>
      <c r="D87" s="659"/>
    </row>
    <row r="88" ht="35" customHeight="1" spans="1:4">
      <c r="A88" s="646"/>
      <c r="B88" s="646"/>
      <c r="C88" s="646"/>
      <c r="D88" s="659"/>
    </row>
    <row r="89" ht="35" customHeight="1" spans="1:4">
      <c r="A89" s="646"/>
      <c r="B89" s="646"/>
      <c r="C89" s="646"/>
      <c r="D89" s="659"/>
    </row>
    <row r="90" ht="35" customHeight="1" spans="1:4">
      <c r="A90" s="646"/>
      <c r="B90" s="646"/>
      <c r="C90" s="646"/>
      <c r="D90" s="659"/>
    </row>
    <row r="91" ht="35" customHeight="1" spans="1:4">
      <c r="A91" s="646"/>
      <c r="B91" s="646"/>
      <c r="C91" s="646"/>
      <c r="D91" s="659"/>
    </row>
    <row r="92" ht="35" customHeight="1" spans="1:4">
      <c r="A92" s="646"/>
      <c r="B92" s="646"/>
      <c r="C92" s="646"/>
      <c r="D92" s="659"/>
    </row>
    <row r="93" ht="35" customHeight="1" spans="1:4">
      <c r="A93" s="646"/>
      <c r="B93" s="646"/>
      <c r="C93" s="646"/>
      <c r="D93" s="659"/>
    </row>
    <row r="94" ht="35" customHeight="1" spans="1:4">
      <c r="A94" s="646"/>
      <c r="B94" s="646"/>
      <c r="C94" s="646"/>
      <c r="D94" s="659"/>
    </row>
    <row r="95" ht="35" customHeight="1" spans="1:4">
      <c r="A95" s="646"/>
      <c r="B95" s="646"/>
      <c r="C95" s="646"/>
      <c r="D95" s="659"/>
    </row>
    <row r="96" ht="35" customHeight="1" spans="1:4">
      <c r="A96" s="646"/>
      <c r="B96" s="646"/>
      <c r="C96" s="646"/>
      <c r="D96" s="659"/>
    </row>
    <row r="97" ht="35" customHeight="1" spans="1:4">
      <c r="A97" s="646"/>
      <c r="B97" s="646"/>
      <c r="C97" s="646"/>
      <c r="D97" s="659"/>
    </row>
    <row r="98" ht="35" customHeight="1" spans="1:4">
      <c r="A98" s="646"/>
      <c r="B98" s="646"/>
      <c r="C98" s="646"/>
      <c r="D98" s="659"/>
    </row>
    <row r="99" ht="35" customHeight="1" spans="1:4">
      <c r="A99" s="646"/>
      <c r="B99" s="646"/>
      <c r="C99" s="646"/>
      <c r="D99" s="659"/>
    </row>
    <row r="100" ht="35" customHeight="1" spans="1:4">
      <c r="A100" s="646"/>
      <c r="B100" s="646"/>
      <c r="C100" s="646"/>
      <c r="D100" s="659"/>
    </row>
    <row r="101" ht="35" customHeight="1" spans="1:4">
      <c r="A101" s="646"/>
      <c r="B101" s="646"/>
      <c r="C101" s="646"/>
      <c r="D101" s="659"/>
    </row>
    <row r="102" ht="35" customHeight="1" spans="1:4">
      <c r="A102" s="646"/>
      <c r="B102" s="646"/>
      <c r="C102" s="646"/>
      <c r="D102" s="659"/>
    </row>
    <row r="103" ht="35" customHeight="1" spans="1:4">
      <c r="A103" s="646"/>
      <c r="B103" s="646"/>
      <c r="C103" s="646"/>
      <c r="D103" s="659"/>
    </row>
    <row r="104" ht="35" customHeight="1" spans="1:4">
      <c r="A104" s="646"/>
      <c r="B104" s="646"/>
      <c r="C104" s="646"/>
      <c r="D104" s="659"/>
    </row>
    <row r="105" ht="35" customHeight="1" spans="1:4">
      <c r="A105" s="646"/>
      <c r="B105" s="646"/>
      <c r="C105" s="646"/>
      <c r="D105" s="659"/>
    </row>
    <row r="106" ht="35" customHeight="1" spans="1:4">
      <c r="A106" s="646"/>
      <c r="B106" s="646"/>
      <c r="C106" s="646"/>
      <c r="D106" s="659"/>
    </row>
    <row r="107" ht="35" customHeight="1" spans="1:4">
      <c r="A107" s="646"/>
      <c r="B107" s="646"/>
      <c r="C107" s="646"/>
      <c r="D107" s="659"/>
    </row>
    <row r="108" ht="35" customHeight="1" spans="1:4">
      <c r="A108" s="646"/>
      <c r="B108" s="646"/>
      <c r="C108" s="646"/>
      <c r="D108" s="659"/>
    </row>
    <row r="109" ht="35" customHeight="1" spans="1:4">
      <c r="A109" s="646"/>
      <c r="B109" s="646"/>
      <c r="C109" s="646"/>
      <c r="D109" s="659"/>
    </row>
    <row r="110" ht="35" customHeight="1" spans="1:4">
      <c r="A110" s="646"/>
      <c r="B110" s="646"/>
      <c r="C110" s="646"/>
      <c r="D110" s="659"/>
    </row>
    <row r="111" ht="35" customHeight="1" spans="1:4">
      <c r="A111" s="646"/>
      <c r="B111" s="646"/>
      <c r="C111" s="646"/>
      <c r="D111" s="659"/>
    </row>
    <row r="112" ht="35" customHeight="1" spans="1:4">
      <c r="A112" s="646"/>
      <c r="B112" s="646"/>
      <c r="C112" s="646"/>
      <c r="D112" s="659"/>
    </row>
    <row r="113" ht="35" customHeight="1" spans="1:4">
      <c r="A113" s="646"/>
      <c r="B113" s="646"/>
      <c r="C113" s="646"/>
      <c r="D113" s="659"/>
    </row>
    <row r="114" ht="35" customHeight="1" spans="1:4">
      <c r="A114" s="646"/>
      <c r="B114" s="646"/>
      <c r="C114" s="646"/>
      <c r="D114" s="659"/>
    </row>
    <row r="115" ht="35" customHeight="1" spans="1:4">
      <c r="A115" s="646"/>
      <c r="B115" s="646"/>
      <c r="C115" s="646"/>
      <c r="D115" s="659"/>
    </row>
  </sheetData>
  <mergeCells count="1">
    <mergeCell ref="A1:D1"/>
  </mergeCells>
  <conditionalFormatting sqref="D2">
    <cfRule type="cellIs" dxfId="0" priority="33" stopIfTrue="1" operator="lessThanOrEqual">
      <formula>-1</formula>
    </cfRule>
  </conditionalFormatting>
  <conditionalFormatting sqref="A42">
    <cfRule type="expression" dxfId="1" priority="34" stopIfTrue="1">
      <formula>"len($A:$A)=3"</formula>
    </cfRule>
  </conditionalFormatting>
  <conditionalFormatting sqref="B42">
    <cfRule type="expression" dxfId="1" priority="24" stopIfTrue="1">
      <formula>"len($A:$A)=3"</formula>
    </cfRule>
  </conditionalFormatting>
  <conditionalFormatting sqref="C42">
    <cfRule type="expression" dxfId="1" priority="14" stopIfTrue="1">
      <formula>"len($A:$A)=3"</formula>
    </cfRule>
  </conditionalFormatting>
  <conditionalFormatting sqref="B45">
    <cfRule type="expression" dxfId="1" priority="22" stopIfTrue="1">
      <formula>"len($A:$A)=3"</formula>
    </cfRule>
  </conditionalFormatting>
  <conditionalFormatting sqref="A46">
    <cfRule type="expression" dxfId="1" priority="8" stopIfTrue="1">
      <formula>"len($A:$A)=3"</formula>
    </cfRule>
  </conditionalFormatting>
  <conditionalFormatting sqref="B46:C46">
    <cfRule type="expression" dxfId="1" priority="2" stopIfTrue="1">
      <formula>"len($A:$A)=3"</formula>
    </cfRule>
  </conditionalFormatting>
  <conditionalFormatting sqref="A4:A30">
    <cfRule type="expression" dxfId="1" priority="35" stopIfTrue="1">
      <formula>"len($A:$A)=3"</formula>
    </cfRule>
  </conditionalFormatting>
  <conditionalFormatting sqref="A8:A9">
    <cfRule type="expression" dxfId="1" priority="36" stopIfTrue="1">
      <formula>"len($A:$A)=3"</formula>
    </cfRule>
  </conditionalFormatting>
  <conditionalFormatting sqref="A43:A45">
    <cfRule type="expression" dxfId="1" priority="11" stopIfTrue="1">
      <formula>"len($A:$A)=3"</formula>
    </cfRule>
  </conditionalFormatting>
  <conditionalFormatting sqref="A44:A45">
    <cfRule type="expression" dxfId="1" priority="9" stopIfTrue="1">
      <formula>"len($A:$A)=3"</formula>
    </cfRule>
  </conditionalFormatting>
  <conditionalFormatting sqref="B8:B9">
    <cfRule type="expression" dxfId="1" priority="26" stopIfTrue="1">
      <formula>"len($A:$A)=3"</formula>
    </cfRule>
  </conditionalFormatting>
  <conditionalFormatting sqref="C5:C7">
    <cfRule type="expression" dxfId="1" priority="18" stopIfTrue="1">
      <formula>"len($A:$A)=3"</formula>
    </cfRule>
  </conditionalFormatting>
  <conditionalFormatting sqref="C8:C9">
    <cfRule type="expression" dxfId="1" priority="16" stopIfTrue="1">
      <formula>"len($A:$A)=3"</formula>
    </cfRule>
  </conditionalFormatting>
  <conditionalFormatting sqref="C44:C45">
    <cfRule type="expression" dxfId="1" priority="13" stopIfTrue="1">
      <formula>"len($A:$A)=3"</formula>
    </cfRule>
  </conditionalFormatting>
  <conditionalFormatting sqref="E4:E46">
    <cfRule type="cellIs" dxfId="2" priority="31" stopIfTrue="1" operator="lessThan">
      <formula>0</formula>
    </cfRule>
  </conditionalFormatting>
  <conditionalFormatting sqref="A4:A7 A42">
    <cfRule type="expression" dxfId="1" priority="38" stopIfTrue="1">
      <formula>"len($A:$A)=3"</formula>
    </cfRule>
  </conditionalFormatting>
  <conditionalFormatting sqref="B4:C4 B5:B7">
    <cfRule type="expression" dxfId="1" priority="28" stopIfTrue="1">
      <formula>"len($A:$A)=3"</formula>
    </cfRule>
  </conditionalFormatting>
  <conditionalFormatting sqref="B4:C4 B5:B20 B21:C21 B22:B30">
    <cfRule type="expression" dxfId="1" priority="25" stopIfTrue="1">
      <formula>"len($A:$A)=3"</formula>
    </cfRule>
  </conditionalFormatting>
  <conditionalFormatting sqref="C5:C20 C22:C30">
    <cfRule type="expression" dxfId="1" priority="15" stopIfTrue="1">
      <formula>"len($A:$A)=3"</formula>
    </cfRule>
  </conditionalFormatting>
  <conditionalFormatting sqref="B42 B43:C45">
    <cfRule type="expression" dxfId="1" priority="29" stopIfTrue="1">
      <formula>"len($A:$A)=3"</formula>
    </cfRule>
  </conditionalFormatting>
  <conditionalFormatting sqref="C42 C44:C45">
    <cfRule type="expression" dxfId="1" priority="19" stopIfTrue="1">
      <formula>"len($A:$A)=3"</formula>
    </cfRule>
  </conditionalFormatting>
  <conditionalFormatting sqref="B43:C45">
    <cfRule type="expression" dxfId="1" priority="23" stopIfTrue="1">
      <formula>"len($A:$A)=3"</formula>
    </cfRule>
  </conditionalFormatting>
  <printOptions horizontalCentered="1"/>
  <pageMargins left="0.472222222222222" right="0.393055555555556" top="0.747916666666667" bottom="0.747916666666667" header="0.314583333333333" footer="0.314583333333333"/>
  <pageSetup paperSize="9" scale="75" orientation="portrait" horizontalDpi="600"/>
  <headerFooter alignWithMargins="0">
    <oddFooter>&amp;C&amp;16- &amp;P -</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1"/>
  <sheetViews>
    <sheetView showGridLines="0" showZeros="0" workbookViewId="0">
      <pane ySplit="3" topLeftCell="A35" activePane="bottomLeft" state="frozen"/>
      <selection/>
      <selection pane="bottomLeft" activeCell="I38" sqref="I38"/>
    </sheetView>
  </sheetViews>
  <sheetFormatPr defaultColWidth="9" defaultRowHeight="14.25" outlineLevelCol="4"/>
  <cols>
    <col min="1" max="1" width="46.1333333333333" style="156" customWidth="1"/>
    <col min="2" max="3" width="20.6333333333333" style="156" customWidth="1"/>
    <col min="4" max="4" width="20.6333333333333" style="157" customWidth="1"/>
    <col min="5" max="5" width="5" style="156" hidden="1" customWidth="1"/>
    <col min="6" max="16384" width="9" style="156"/>
  </cols>
  <sheetData>
    <row r="1" ht="45" customHeight="1" spans="1:5">
      <c r="A1" s="190" t="str">
        <f>目录!A29</f>
        <v>4-3  2026年嵩明县县级社会保险基金收入预算情况表</v>
      </c>
      <c r="B1" s="190"/>
      <c r="C1" s="190"/>
      <c r="D1" s="190"/>
      <c r="E1" s="159"/>
    </row>
    <row r="2" ht="20.1" customHeight="1" spans="1:5">
      <c r="A2" s="160"/>
      <c r="B2" s="161"/>
      <c r="C2" s="162"/>
      <c r="D2" s="163" t="s">
        <v>49</v>
      </c>
      <c r="E2" s="159"/>
    </row>
    <row r="3" ht="45" customHeight="1" spans="1:5">
      <c r="A3" s="164" t="str">
        <f>表头!A2</f>
        <v>项目</v>
      </c>
      <c r="B3" s="164" t="str">
        <f>[4]表头!B2</f>
        <v>2025年执行数</v>
      </c>
      <c r="C3" s="164" t="str">
        <f>[4]表头!C2</f>
        <v>2026年预算数</v>
      </c>
      <c r="D3" s="165" t="str">
        <f>表头!D2</f>
        <v>预算数比上年执行数增长%</v>
      </c>
      <c r="E3" s="133" t="s">
        <v>1735</v>
      </c>
    </row>
    <row r="4" ht="36" customHeight="1" spans="1:5">
      <c r="A4" s="166" t="s">
        <v>1848</v>
      </c>
      <c r="B4" s="167">
        <v>64014</v>
      </c>
      <c r="C4" s="136">
        <v>67348</v>
      </c>
      <c r="D4" s="191">
        <f t="shared" ref="D4:D14" si="0">IF(B4&gt;0,C4/B4-1,IF(B4&lt;0,-(C4/B4-1),""))</f>
        <v>0.0520823569844096</v>
      </c>
      <c r="E4" s="133" t="str">
        <f t="shared" ref="E4:E36" si="1">IF(A4&lt;&gt;"",IF(SUM(B4:C4)&lt;&gt;0,"是","否"),"是")</f>
        <v>是</v>
      </c>
    </row>
    <row r="5" ht="36" customHeight="1" spans="1:5">
      <c r="A5" s="169" t="s">
        <v>1849</v>
      </c>
      <c r="B5" s="170">
        <v>41465</v>
      </c>
      <c r="C5" s="170">
        <v>42335</v>
      </c>
      <c r="D5" s="191">
        <f t="shared" si="0"/>
        <v>0.0209815507054143</v>
      </c>
      <c r="E5" s="133" t="str">
        <f t="shared" si="1"/>
        <v>是</v>
      </c>
    </row>
    <row r="6" ht="36" customHeight="1" spans="1:5">
      <c r="A6" s="169" t="s">
        <v>1850</v>
      </c>
      <c r="B6" s="170">
        <v>39</v>
      </c>
      <c r="C6" s="170">
        <v>37</v>
      </c>
      <c r="D6" s="191">
        <f t="shared" si="0"/>
        <v>-0.0512820512820513</v>
      </c>
      <c r="E6" s="133" t="str">
        <f t="shared" si="1"/>
        <v>是</v>
      </c>
    </row>
    <row r="7" s="155" customFormat="1" ht="36" customHeight="1" spans="1:5">
      <c r="A7" s="169" t="s">
        <v>1851</v>
      </c>
      <c r="B7" s="170"/>
      <c r="C7" s="170"/>
      <c r="D7" s="191" t="str">
        <f t="shared" si="0"/>
        <v/>
      </c>
      <c r="E7" s="133" t="str">
        <f t="shared" si="1"/>
        <v>否</v>
      </c>
    </row>
    <row r="8" s="155" customFormat="1" ht="36" customHeight="1" spans="1:5">
      <c r="A8" s="171" t="s">
        <v>1852</v>
      </c>
      <c r="B8" s="172">
        <v>22631</v>
      </c>
      <c r="C8" s="172">
        <v>31724</v>
      </c>
      <c r="D8" s="191">
        <f t="shared" si="0"/>
        <v>0.401793999381379</v>
      </c>
      <c r="E8" s="133" t="str">
        <f t="shared" si="1"/>
        <v>是</v>
      </c>
    </row>
    <row r="9" s="155" customFormat="1" ht="36" customHeight="1" spans="1:5">
      <c r="A9" s="169" t="s">
        <v>1849</v>
      </c>
      <c r="B9" s="173">
        <v>17941</v>
      </c>
      <c r="C9" s="174">
        <v>18229</v>
      </c>
      <c r="D9" s="191">
        <f t="shared" si="0"/>
        <v>0.016052616910986</v>
      </c>
      <c r="E9" s="133" t="str">
        <f t="shared" si="1"/>
        <v>是</v>
      </c>
    </row>
    <row r="10" s="155" customFormat="1" ht="36" customHeight="1" spans="1:5">
      <c r="A10" s="169" t="s">
        <v>1850</v>
      </c>
      <c r="B10" s="173">
        <v>32</v>
      </c>
      <c r="C10" s="174">
        <v>43</v>
      </c>
      <c r="D10" s="191">
        <f t="shared" si="0"/>
        <v>0.34375</v>
      </c>
      <c r="E10" s="133" t="str">
        <f t="shared" si="1"/>
        <v>是</v>
      </c>
    </row>
    <row r="11" s="155" customFormat="1" ht="36" customHeight="1" spans="1:5">
      <c r="A11" s="169" t="s">
        <v>1851</v>
      </c>
      <c r="B11" s="173">
        <v>2734</v>
      </c>
      <c r="C11" s="174">
        <v>13154</v>
      </c>
      <c r="D11" s="191">
        <f t="shared" si="0"/>
        <v>3.81126554498903</v>
      </c>
      <c r="E11" s="133" t="str">
        <f t="shared" si="1"/>
        <v>是</v>
      </c>
    </row>
    <row r="12" s="155" customFormat="1" ht="36" customHeight="1" spans="1:5">
      <c r="A12" s="166" t="s">
        <v>1853</v>
      </c>
      <c r="B12" s="167"/>
      <c r="C12" s="167"/>
      <c r="D12" s="191" t="str">
        <f t="shared" ref="D12:D38" si="2">IF(B12&gt;0,C12/B12-1,IF(B12&lt;0,-(C12/B12-1),""))</f>
        <v/>
      </c>
      <c r="E12" s="133" t="str">
        <f t="shared" si="1"/>
        <v>否</v>
      </c>
    </row>
    <row r="13" ht="36" customHeight="1" spans="1:5">
      <c r="A13" s="169" t="s">
        <v>1849</v>
      </c>
      <c r="B13" s="170"/>
      <c r="C13" s="175"/>
      <c r="D13" s="191" t="str">
        <f t="shared" si="2"/>
        <v/>
      </c>
      <c r="E13" s="133" t="str">
        <f t="shared" si="1"/>
        <v>否</v>
      </c>
    </row>
    <row r="14" ht="36" customHeight="1" spans="1:5">
      <c r="A14" s="169" t="s">
        <v>1850</v>
      </c>
      <c r="B14" s="170"/>
      <c r="C14" s="170"/>
      <c r="D14" s="191" t="str">
        <f t="shared" si="2"/>
        <v/>
      </c>
      <c r="E14" s="133" t="str">
        <f t="shared" si="1"/>
        <v>否</v>
      </c>
    </row>
    <row r="15" ht="36" customHeight="1" spans="1:5">
      <c r="A15" s="169" t="s">
        <v>1851</v>
      </c>
      <c r="B15" s="170"/>
      <c r="C15" s="175"/>
      <c r="D15" s="191" t="str">
        <f t="shared" si="2"/>
        <v/>
      </c>
      <c r="E15" s="133" t="str">
        <f t="shared" si="1"/>
        <v>否</v>
      </c>
    </row>
    <row r="16" ht="36" customHeight="1" spans="1:5">
      <c r="A16" s="166" t="s">
        <v>1854</v>
      </c>
      <c r="B16" s="173"/>
      <c r="C16" s="170"/>
      <c r="D16" s="191" t="str">
        <f t="shared" si="2"/>
        <v/>
      </c>
      <c r="E16" s="133" t="str">
        <f t="shared" si="1"/>
        <v>否</v>
      </c>
    </row>
    <row r="17" ht="36" customHeight="1" spans="1:5">
      <c r="A17" s="169" t="s">
        <v>1849</v>
      </c>
      <c r="B17" s="173"/>
      <c r="C17" s="170"/>
      <c r="D17" s="191" t="str">
        <f t="shared" si="2"/>
        <v/>
      </c>
      <c r="E17" s="133" t="str">
        <f t="shared" si="1"/>
        <v>否</v>
      </c>
    </row>
    <row r="18" ht="36" customHeight="1" spans="1:5">
      <c r="A18" s="169" t="s">
        <v>1850</v>
      </c>
      <c r="B18" s="173"/>
      <c r="C18" s="170"/>
      <c r="D18" s="191" t="str">
        <f t="shared" si="2"/>
        <v/>
      </c>
      <c r="E18" s="133" t="str">
        <f t="shared" si="1"/>
        <v>否</v>
      </c>
    </row>
    <row r="19" ht="36" customHeight="1" spans="1:5">
      <c r="A19" s="169" t="s">
        <v>1851</v>
      </c>
      <c r="B19" s="170"/>
      <c r="C19" s="176"/>
      <c r="D19" s="191" t="str">
        <f t="shared" si="2"/>
        <v/>
      </c>
      <c r="E19" s="133" t="str">
        <f t="shared" si="1"/>
        <v>否</v>
      </c>
    </row>
    <row r="20" ht="36" customHeight="1" spans="1:5">
      <c r="A20" s="166" t="s">
        <v>1855</v>
      </c>
      <c r="B20" s="167"/>
      <c r="C20" s="167"/>
      <c r="D20" s="191" t="str">
        <f t="shared" si="2"/>
        <v/>
      </c>
      <c r="E20" s="133" t="str">
        <f t="shared" si="1"/>
        <v>否</v>
      </c>
    </row>
    <row r="21" ht="36" customHeight="1" spans="1:5">
      <c r="A21" s="169" t="s">
        <v>1849</v>
      </c>
      <c r="B21" s="170"/>
      <c r="C21" s="141"/>
      <c r="D21" s="191" t="str">
        <f t="shared" si="2"/>
        <v/>
      </c>
      <c r="E21" s="133" t="str">
        <f t="shared" si="1"/>
        <v>否</v>
      </c>
    </row>
    <row r="22" ht="36" customHeight="1" spans="1:5">
      <c r="A22" s="169" t="s">
        <v>1850</v>
      </c>
      <c r="B22" s="170"/>
      <c r="C22" s="170"/>
      <c r="D22" s="191" t="str">
        <f t="shared" si="2"/>
        <v/>
      </c>
      <c r="E22" s="133" t="str">
        <f t="shared" si="1"/>
        <v>否</v>
      </c>
    </row>
    <row r="23" ht="36" customHeight="1" spans="1:5">
      <c r="A23" s="169" t="s">
        <v>1851</v>
      </c>
      <c r="B23" s="170">
        <v>0</v>
      </c>
      <c r="C23" s="141"/>
      <c r="D23" s="191" t="str">
        <f t="shared" si="2"/>
        <v/>
      </c>
      <c r="E23" s="133" t="str">
        <f t="shared" si="1"/>
        <v>否</v>
      </c>
    </row>
    <row r="24" ht="36" customHeight="1" spans="1:5">
      <c r="A24" s="166" t="s">
        <v>1856</v>
      </c>
      <c r="B24" s="167"/>
      <c r="C24" s="136"/>
      <c r="D24" s="191" t="str">
        <f t="shared" si="2"/>
        <v/>
      </c>
      <c r="E24" s="133" t="str">
        <f t="shared" si="1"/>
        <v>否</v>
      </c>
    </row>
    <row r="25" ht="36" customHeight="1" spans="1:5">
      <c r="A25" s="169" t="s">
        <v>1849</v>
      </c>
      <c r="B25" s="170"/>
      <c r="C25" s="136"/>
      <c r="D25" s="191" t="str">
        <f t="shared" si="2"/>
        <v/>
      </c>
      <c r="E25" s="133" t="str">
        <f t="shared" si="1"/>
        <v>否</v>
      </c>
    </row>
    <row r="26" ht="36" customHeight="1" spans="1:5">
      <c r="A26" s="169" t="s">
        <v>1850</v>
      </c>
      <c r="B26" s="170"/>
      <c r="C26" s="136"/>
      <c r="D26" s="191" t="str">
        <f t="shared" si="2"/>
        <v/>
      </c>
      <c r="E26" s="133" t="str">
        <f t="shared" si="1"/>
        <v>否</v>
      </c>
    </row>
    <row r="27" ht="36" customHeight="1" spans="1:5">
      <c r="A27" s="169" t="s">
        <v>1851</v>
      </c>
      <c r="B27" s="170"/>
      <c r="C27" s="136"/>
      <c r="D27" s="191" t="str">
        <f t="shared" si="2"/>
        <v/>
      </c>
      <c r="E27" s="133" t="str">
        <f t="shared" si="1"/>
        <v>否</v>
      </c>
    </row>
    <row r="28" ht="36" customHeight="1" spans="1:5">
      <c r="A28" s="166" t="s">
        <v>1857</v>
      </c>
      <c r="B28" s="173"/>
      <c r="C28" s="177"/>
      <c r="D28" s="191" t="str">
        <f t="shared" si="2"/>
        <v/>
      </c>
      <c r="E28" s="133" t="str">
        <f t="shared" si="1"/>
        <v>否</v>
      </c>
    </row>
    <row r="29" ht="36" customHeight="1" spans="1:5">
      <c r="A29" s="169" t="s">
        <v>1849</v>
      </c>
      <c r="B29" s="173"/>
      <c r="C29" s="177"/>
      <c r="D29" s="191" t="str">
        <f t="shared" si="2"/>
        <v/>
      </c>
      <c r="E29" s="133" t="str">
        <f t="shared" si="1"/>
        <v>否</v>
      </c>
    </row>
    <row r="30" ht="36" customHeight="1" spans="1:5">
      <c r="A30" s="169" t="s">
        <v>1850</v>
      </c>
      <c r="B30" s="173"/>
      <c r="C30" s="177"/>
      <c r="D30" s="191" t="str">
        <f t="shared" si="2"/>
        <v/>
      </c>
      <c r="E30" s="133" t="str">
        <f t="shared" si="1"/>
        <v>否</v>
      </c>
    </row>
    <row r="31" ht="36" customHeight="1" spans="1:5">
      <c r="A31" s="169" t="s">
        <v>1851</v>
      </c>
      <c r="B31" s="178"/>
      <c r="C31" s="178"/>
      <c r="D31" s="191" t="str">
        <f t="shared" si="2"/>
        <v/>
      </c>
      <c r="E31" s="133" t="str">
        <f t="shared" si="1"/>
        <v>否</v>
      </c>
    </row>
    <row r="32" ht="36" customHeight="1" spans="1:5">
      <c r="A32" s="149" t="s">
        <v>1858</v>
      </c>
      <c r="B32" s="173">
        <v>86645</v>
      </c>
      <c r="C32" s="173">
        <v>99072</v>
      </c>
      <c r="D32" s="191">
        <f t="shared" si="2"/>
        <v>0.143424317617866</v>
      </c>
      <c r="E32" s="133" t="str">
        <f t="shared" si="1"/>
        <v>是</v>
      </c>
    </row>
    <row r="33" ht="36" customHeight="1" spans="1:5">
      <c r="A33" s="169" t="s">
        <v>1859</v>
      </c>
      <c r="B33" s="173">
        <v>59407</v>
      </c>
      <c r="C33" s="173">
        <v>83800</v>
      </c>
      <c r="D33" s="191">
        <f t="shared" si="2"/>
        <v>0.410608177487501</v>
      </c>
      <c r="E33" s="133" t="str">
        <f t="shared" si="1"/>
        <v>是</v>
      </c>
    </row>
    <row r="34" ht="36" customHeight="1" spans="1:5">
      <c r="A34" s="169" t="s">
        <v>1860</v>
      </c>
      <c r="B34" s="173">
        <v>71</v>
      </c>
      <c r="C34" s="173">
        <v>76</v>
      </c>
      <c r="D34" s="191">
        <f t="shared" si="2"/>
        <v>0.0704225352112675</v>
      </c>
      <c r="E34" s="133" t="str">
        <f t="shared" si="1"/>
        <v>是</v>
      </c>
    </row>
    <row r="35" ht="36" customHeight="1" spans="1:5">
      <c r="A35" s="169" t="s">
        <v>1861</v>
      </c>
      <c r="B35" s="172">
        <v>2734</v>
      </c>
      <c r="C35" s="172">
        <v>13154</v>
      </c>
      <c r="D35" s="191">
        <f t="shared" si="2"/>
        <v>3.81126554498903</v>
      </c>
      <c r="E35" s="133" t="str">
        <f t="shared" si="1"/>
        <v>是</v>
      </c>
    </row>
    <row r="36" ht="36" customHeight="1" spans="1:5">
      <c r="A36" s="151" t="s">
        <v>1862</v>
      </c>
      <c r="B36" s="172"/>
      <c r="C36" s="179"/>
      <c r="D36" s="191" t="str">
        <f t="shared" si="2"/>
        <v/>
      </c>
      <c r="E36" s="133" t="str">
        <f t="shared" si="1"/>
        <v>否</v>
      </c>
    </row>
    <row r="37" ht="36" customHeight="1" spans="1:5">
      <c r="A37" s="151" t="s">
        <v>1863</v>
      </c>
      <c r="B37" s="180"/>
      <c r="C37" s="180"/>
      <c r="D37" s="191" t="str">
        <f t="shared" si="2"/>
        <v/>
      </c>
      <c r="E37" s="133" t="str">
        <f>IF(A37&lt;&gt;"",IF(SUM(B38:C38)&lt;&gt;0,"是","否"),"是")</f>
        <v>是</v>
      </c>
    </row>
    <row r="38" ht="36" customHeight="1" spans="1:5">
      <c r="A38" s="149" t="s">
        <v>1864</v>
      </c>
      <c r="B38" s="178">
        <v>86645</v>
      </c>
      <c r="C38" s="178">
        <v>99072</v>
      </c>
      <c r="D38" s="191">
        <f t="shared" si="2"/>
        <v>0.143424317617866</v>
      </c>
      <c r="E38" s="133" t="e">
        <f>IF(A38&lt;&gt;"",IF(SUM(#REF!)&lt;&gt;0,"是","否"),"是")</f>
        <v>#REF!</v>
      </c>
    </row>
    <row r="39" spans="1:5">
      <c r="B39" s="182"/>
      <c r="C39" s="182"/>
    </row>
    <row r="40" spans="1:5">
      <c r="B40" s="182"/>
      <c r="C40" s="182"/>
    </row>
    <row r="41" spans="1:5">
      <c r="B41" s="182"/>
      <c r="C41" s="182"/>
    </row>
  </sheetData>
  <mergeCells count="1">
    <mergeCell ref="A1:D1"/>
  </mergeCells>
  <conditionalFormatting sqref="C9:C11">
    <cfRule type="cellIs" dxfId="3" priority="3" stopIfTrue="1" operator="lessThanOrEqual">
      <formula>-1</formula>
    </cfRule>
  </conditionalFormatting>
  <conditionalFormatting sqref="C16:C18">
    <cfRule type="cellIs" dxfId="3" priority="2" stopIfTrue="1" operator="lessThanOrEqual">
      <formula>-1</formula>
    </cfRule>
  </conditionalFormatting>
  <conditionalFormatting sqref="C28:C30">
    <cfRule type="cellIs" dxfId="3" priority="1" stopIfTrue="1" operator="lessThanOrEqual">
      <formula>-1</formula>
    </cfRule>
  </conditionalFormatting>
  <conditionalFormatting sqref="E28:E32">
    <cfRule type="cellIs" dxfId="5" priority="7" stopIfTrue="1" operator="lessThan">
      <formula>0</formula>
    </cfRule>
  </conditionalFormatting>
  <printOptions horizontalCentered="1"/>
  <pageMargins left="0.472222222222222" right="0.393055555555556" top="0.747916666666667" bottom="0.747916666666667" header="0.314583333333333" footer="0.314583333333333"/>
  <pageSetup paperSize="9" scale="75" orientation="portrait" horizontalDpi="600"/>
  <headerFooter alignWithMargins="0">
    <oddFooter>&amp;C&amp;16- &amp;P -</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6"/>
  <sheetViews>
    <sheetView showGridLines="0" showZeros="0" topLeftCell="A15" workbookViewId="0">
      <selection activeCell="F20" sqref="F20"/>
    </sheetView>
  </sheetViews>
  <sheetFormatPr defaultColWidth="9" defaultRowHeight="15.75" outlineLevelCol="4"/>
  <cols>
    <col min="1" max="1" width="50.75" style="126" customWidth="1"/>
    <col min="2" max="3" width="20.6333333333333" style="184" customWidth="1"/>
    <col min="4" max="4" width="20.6333333333333" style="185" customWidth="1"/>
    <col min="5" max="5" width="5.13333333333333" style="126" hidden="1" customWidth="1"/>
    <col min="6" max="7" width="12.6333333333333" style="126"/>
    <col min="8" max="246" width="9" style="126"/>
    <col min="247" max="247" width="41.6333333333333" style="126" customWidth="1"/>
    <col min="248" max="249" width="14.5" style="126" customWidth="1"/>
    <col min="250" max="250" width="13.8833333333333" style="126" customWidth="1"/>
    <col min="251" max="253" width="9" style="126"/>
    <col min="254" max="255" width="10.5" style="126" customWidth="1"/>
    <col min="256" max="502" width="9" style="126"/>
    <col min="503" max="503" width="41.6333333333333" style="126" customWidth="1"/>
    <col min="504" max="505" width="14.5" style="126" customWidth="1"/>
    <col min="506" max="506" width="13.8833333333333" style="126" customWidth="1"/>
    <col min="507" max="509" width="9" style="126"/>
    <col min="510" max="511" width="10.5" style="126" customWidth="1"/>
    <col min="512" max="758" width="9" style="126"/>
    <col min="759" max="759" width="41.6333333333333" style="126" customWidth="1"/>
    <col min="760" max="761" width="14.5" style="126" customWidth="1"/>
    <col min="762" max="762" width="13.8833333333333" style="126" customWidth="1"/>
    <col min="763" max="765" width="9" style="126"/>
    <col min="766" max="767" width="10.5" style="126" customWidth="1"/>
    <col min="768" max="1014" width="9" style="126"/>
    <col min="1015" max="1015" width="41.6333333333333" style="126" customWidth="1"/>
    <col min="1016" max="1017" width="14.5" style="126" customWidth="1"/>
    <col min="1018" max="1018" width="13.8833333333333" style="126" customWidth="1"/>
    <col min="1019" max="1021" width="9" style="126"/>
    <col min="1022" max="1023" width="10.5" style="126" customWidth="1"/>
    <col min="1024" max="1270" width="9" style="126"/>
    <col min="1271" max="1271" width="41.6333333333333" style="126" customWidth="1"/>
    <col min="1272" max="1273" width="14.5" style="126" customWidth="1"/>
    <col min="1274" max="1274" width="13.8833333333333" style="126" customWidth="1"/>
    <col min="1275" max="1277" width="9" style="126"/>
    <col min="1278" max="1279" width="10.5" style="126" customWidth="1"/>
    <col min="1280" max="1526" width="9" style="126"/>
    <col min="1527" max="1527" width="41.6333333333333" style="126" customWidth="1"/>
    <col min="1528" max="1529" width="14.5" style="126" customWidth="1"/>
    <col min="1530" max="1530" width="13.8833333333333" style="126" customWidth="1"/>
    <col min="1531" max="1533" width="9" style="126"/>
    <col min="1534" max="1535" width="10.5" style="126" customWidth="1"/>
    <col min="1536" max="1782" width="9" style="126"/>
    <col min="1783" max="1783" width="41.6333333333333" style="126" customWidth="1"/>
    <col min="1784" max="1785" width="14.5" style="126" customWidth="1"/>
    <col min="1786" max="1786" width="13.8833333333333" style="126" customWidth="1"/>
    <col min="1787" max="1789" width="9" style="126"/>
    <col min="1790" max="1791" width="10.5" style="126" customWidth="1"/>
    <col min="1792" max="2038" width="9" style="126"/>
    <col min="2039" max="2039" width="41.6333333333333" style="126" customWidth="1"/>
    <col min="2040" max="2041" width="14.5" style="126" customWidth="1"/>
    <col min="2042" max="2042" width="13.8833333333333" style="126" customWidth="1"/>
    <col min="2043" max="2045" width="9" style="126"/>
    <col min="2046" max="2047" width="10.5" style="126" customWidth="1"/>
    <col min="2048" max="2294" width="9" style="126"/>
    <col min="2295" max="2295" width="41.6333333333333" style="126" customWidth="1"/>
    <col min="2296" max="2297" width="14.5" style="126" customWidth="1"/>
    <col min="2298" max="2298" width="13.8833333333333" style="126" customWidth="1"/>
    <col min="2299" max="2301" width="9" style="126"/>
    <col min="2302" max="2303" width="10.5" style="126" customWidth="1"/>
    <col min="2304" max="2550" width="9" style="126"/>
    <col min="2551" max="2551" width="41.6333333333333" style="126" customWidth="1"/>
    <col min="2552" max="2553" width="14.5" style="126" customWidth="1"/>
    <col min="2554" max="2554" width="13.8833333333333" style="126" customWidth="1"/>
    <col min="2555" max="2557" width="9" style="126"/>
    <col min="2558" max="2559" width="10.5" style="126" customWidth="1"/>
    <col min="2560" max="2806" width="9" style="126"/>
    <col min="2807" max="2807" width="41.6333333333333" style="126" customWidth="1"/>
    <col min="2808" max="2809" width="14.5" style="126" customWidth="1"/>
    <col min="2810" max="2810" width="13.8833333333333" style="126" customWidth="1"/>
    <col min="2811" max="2813" width="9" style="126"/>
    <col min="2814" max="2815" width="10.5" style="126" customWidth="1"/>
    <col min="2816" max="3062" width="9" style="126"/>
    <col min="3063" max="3063" width="41.6333333333333" style="126" customWidth="1"/>
    <col min="3064" max="3065" width="14.5" style="126" customWidth="1"/>
    <col min="3066" max="3066" width="13.8833333333333" style="126" customWidth="1"/>
    <col min="3067" max="3069" width="9" style="126"/>
    <col min="3070" max="3071" width="10.5" style="126" customWidth="1"/>
    <col min="3072" max="3318" width="9" style="126"/>
    <col min="3319" max="3319" width="41.6333333333333" style="126" customWidth="1"/>
    <col min="3320" max="3321" width="14.5" style="126" customWidth="1"/>
    <col min="3322" max="3322" width="13.8833333333333" style="126" customWidth="1"/>
    <col min="3323" max="3325" width="9" style="126"/>
    <col min="3326" max="3327" width="10.5" style="126" customWidth="1"/>
    <col min="3328" max="3574" width="9" style="126"/>
    <col min="3575" max="3575" width="41.6333333333333" style="126" customWidth="1"/>
    <col min="3576" max="3577" width="14.5" style="126" customWidth="1"/>
    <col min="3578" max="3578" width="13.8833333333333" style="126" customWidth="1"/>
    <col min="3579" max="3581" width="9" style="126"/>
    <col min="3582" max="3583" width="10.5" style="126" customWidth="1"/>
    <col min="3584" max="3830" width="9" style="126"/>
    <col min="3831" max="3831" width="41.6333333333333" style="126" customWidth="1"/>
    <col min="3832" max="3833" width="14.5" style="126" customWidth="1"/>
    <col min="3834" max="3834" width="13.8833333333333" style="126" customWidth="1"/>
    <col min="3835" max="3837" width="9" style="126"/>
    <col min="3838" max="3839" width="10.5" style="126" customWidth="1"/>
    <col min="3840" max="4086" width="9" style="126"/>
    <col min="4087" max="4087" width="41.6333333333333" style="126" customWidth="1"/>
    <col min="4088" max="4089" width="14.5" style="126" customWidth="1"/>
    <col min="4090" max="4090" width="13.8833333333333" style="126" customWidth="1"/>
    <col min="4091" max="4093" width="9" style="126"/>
    <col min="4094" max="4095" width="10.5" style="126" customWidth="1"/>
    <col min="4096" max="4342" width="9" style="126"/>
    <col min="4343" max="4343" width="41.6333333333333" style="126" customWidth="1"/>
    <col min="4344" max="4345" width="14.5" style="126" customWidth="1"/>
    <col min="4346" max="4346" width="13.8833333333333" style="126" customWidth="1"/>
    <col min="4347" max="4349" width="9" style="126"/>
    <col min="4350" max="4351" width="10.5" style="126" customWidth="1"/>
    <col min="4352" max="4598" width="9" style="126"/>
    <col min="4599" max="4599" width="41.6333333333333" style="126" customWidth="1"/>
    <col min="4600" max="4601" width="14.5" style="126" customWidth="1"/>
    <col min="4602" max="4602" width="13.8833333333333" style="126" customWidth="1"/>
    <col min="4603" max="4605" width="9" style="126"/>
    <col min="4606" max="4607" width="10.5" style="126" customWidth="1"/>
    <col min="4608" max="4854" width="9" style="126"/>
    <col min="4855" max="4855" width="41.6333333333333" style="126" customWidth="1"/>
    <col min="4856" max="4857" width="14.5" style="126" customWidth="1"/>
    <col min="4858" max="4858" width="13.8833333333333" style="126" customWidth="1"/>
    <col min="4859" max="4861" width="9" style="126"/>
    <col min="4862" max="4863" width="10.5" style="126" customWidth="1"/>
    <col min="4864" max="5110" width="9" style="126"/>
    <col min="5111" max="5111" width="41.6333333333333" style="126" customWidth="1"/>
    <col min="5112" max="5113" width="14.5" style="126" customWidth="1"/>
    <col min="5114" max="5114" width="13.8833333333333" style="126" customWidth="1"/>
    <col min="5115" max="5117" width="9" style="126"/>
    <col min="5118" max="5119" width="10.5" style="126" customWidth="1"/>
    <col min="5120" max="5366" width="9" style="126"/>
    <col min="5367" max="5367" width="41.6333333333333" style="126" customWidth="1"/>
    <col min="5368" max="5369" width="14.5" style="126" customWidth="1"/>
    <col min="5370" max="5370" width="13.8833333333333" style="126" customWidth="1"/>
    <col min="5371" max="5373" width="9" style="126"/>
    <col min="5374" max="5375" width="10.5" style="126" customWidth="1"/>
    <col min="5376" max="5622" width="9" style="126"/>
    <col min="5623" max="5623" width="41.6333333333333" style="126" customWidth="1"/>
    <col min="5624" max="5625" width="14.5" style="126" customWidth="1"/>
    <col min="5626" max="5626" width="13.8833333333333" style="126" customWidth="1"/>
    <col min="5627" max="5629" width="9" style="126"/>
    <col min="5630" max="5631" width="10.5" style="126" customWidth="1"/>
    <col min="5632" max="5878" width="9" style="126"/>
    <col min="5879" max="5879" width="41.6333333333333" style="126" customWidth="1"/>
    <col min="5880" max="5881" width="14.5" style="126" customWidth="1"/>
    <col min="5882" max="5882" width="13.8833333333333" style="126" customWidth="1"/>
    <col min="5883" max="5885" width="9" style="126"/>
    <col min="5886" max="5887" width="10.5" style="126" customWidth="1"/>
    <col min="5888" max="6134" width="9" style="126"/>
    <col min="6135" max="6135" width="41.6333333333333" style="126" customWidth="1"/>
    <col min="6136" max="6137" width="14.5" style="126" customWidth="1"/>
    <col min="6138" max="6138" width="13.8833333333333" style="126" customWidth="1"/>
    <col min="6139" max="6141" width="9" style="126"/>
    <col min="6142" max="6143" width="10.5" style="126" customWidth="1"/>
    <col min="6144" max="6390" width="9" style="126"/>
    <col min="6391" max="6391" width="41.6333333333333" style="126" customWidth="1"/>
    <col min="6392" max="6393" width="14.5" style="126" customWidth="1"/>
    <col min="6394" max="6394" width="13.8833333333333" style="126" customWidth="1"/>
    <col min="6395" max="6397" width="9" style="126"/>
    <col min="6398" max="6399" width="10.5" style="126" customWidth="1"/>
    <col min="6400" max="6646" width="9" style="126"/>
    <col min="6647" max="6647" width="41.6333333333333" style="126" customWidth="1"/>
    <col min="6648" max="6649" width="14.5" style="126" customWidth="1"/>
    <col min="6650" max="6650" width="13.8833333333333" style="126" customWidth="1"/>
    <col min="6651" max="6653" width="9" style="126"/>
    <col min="6654" max="6655" width="10.5" style="126" customWidth="1"/>
    <col min="6656" max="6902" width="9" style="126"/>
    <col min="6903" max="6903" width="41.6333333333333" style="126" customWidth="1"/>
    <col min="6904" max="6905" width="14.5" style="126" customWidth="1"/>
    <col min="6906" max="6906" width="13.8833333333333" style="126" customWidth="1"/>
    <col min="6907" max="6909" width="9" style="126"/>
    <col min="6910" max="6911" width="10.5" style="126" customWidth="1"/>
    <col min="6912" max="7158" width="9" style="126"/>
    <col min="7159" max="7159" width="41.6333333333333" style="126" customWidth="1"/>
    <col min="7160" max="7161" width="14.5" style="126" customWidth="1"/>
    <col min="7162" max="7162" width="13.8833333333333" style="126" customWidth="1"/>
    <col min="7163" max="7165" width="9" style="126"/>
    <col min="7166" max="7167" width="10.5" style="126" customWidth="1"/>
    <col min="7168" max="7414" width="9" style="126"/>
    <col min="7415" max="7415" width="41.6333333333333" style="126" customWidth="1"/>
    <col min="7416" max="7417" width="14.5" style="126" customWidth="1"/>
    <col min="7418" max="7418" width="13.8833333333333" style="126" customWidth="1"/>
    <col min="7419" max="7421" width="9" style="126"/>
    <col min="7422" max="7423" width="10.5" style="126" customWidth="1"/>
    <col min="7424" max="7670" width="9" style="126"/>
    <col min="7671" max="7671" width="41.6333333333333" style="126" customWidth="1"/>
    <col min="7672" max="7673" width="14.5" style="126" customWidth="1"/>
    <col min="7674" max="7674" width="13.8833333333333" style="126" customWidth="1"/>
    <col min="7675" max="7677" width="9" style="126"/>
    <col min="7678" max="7679" width="10.5" style="126" customWidth="1"/>
    <col min="7680" max="7926" width="9" style="126"/>
    <col min="7927" max="7927" width="41.6333333333333" style="126" customWidth="1"/>
    <col min="7928" max="7929" width="14.5" style="126" customWidth="1"/>
    <col min="7930" max="7930" width="13.8833333333333" style="126" customWidth="1"/>
    <col min="7931" max="7933" width="9" style="126"/>
    <col min="7934" max="7935" width="10.5" style="126" customWidth="1"/>
    <col min="7936" max="8182" width="9" style="126"/>
    <col min="8183" max="8183" width="41.6333333333333" style="126" customWidth="1"/>
    <col min="8184" max="8185" width="14.5" style="126" customWidth="1"/>
    <col min="8186" max="8186" width="13.8833333333333" style="126" customWidth="1"/>
    <col min="8187" max="8189" width="9" style="126"/>
    <col min="8190" max="8191" width="10.5" style="126" customWidth="1"/>
    <col min="8192" max="8438" width="9" style="126"/>
    <col min="8439" max="8439" width="41.6333333333333" style="126" customWidth="1"/>
    <col min="8440" max="8441" width="14.5" style="126" customWidth="1"/>
    <col min="8442" max="8442" width="13.8833333333333" style="126" customWidth="1"/>
    <col min="8443" max="8445" width="9" style="126"/>
    <col min="8446" max="8447" width="10.5" style="126" customWidth="1"/>
    <col min="8448" max="8694" width="9" style="126"/>
    <col min="8695" max="8695" width="41.6333333333333" style="126" customWidth="1"/>
    <col min="8696" max="8697" width="14.5" style="126" customWidth="1"/>
    <col min="8698" max="8698" width="13.8833333333333" style="126" customWidth="1"/>
    <col min="8699" max="8701" width="9" style="126"/>
    <col min="8702" max="8703" width="10.5" style="126" customWidth="1"/>
    <col min="8704" max="8950" width="9" style="126"/>
    <col min="8951" max="8951" width="41.6333333333333" style="126" customWidth="1"/>
    <col min="8952" max="8953" width="14.5" style="126" customWidth="1"/>
    <col min="8954" max="8954" width="13.8833333333333" style="126" customWidth="1"/>
    <col min="8955" max="8957" width="9" style="126"/>
    <col min="8958" max="8959" width="10.5" style="126" customWidth="1"/>
    <col min="8960" max="9206" width="9" style="126"/>
    <col min="9207" max="9207" width="41.6333333333333" style="126" customWidth="1"/>
    <col min="9208" max="9209" width="14.5" style="126" customWidth="1"/>
    <col min="9210" max="9210" width="13.8833333333333" style="126" customWidth="1"/>
    <col min="9211" max="9213" width="9" style="126"/>
    <col min="9214" max="9215" width="10.5" style="126" customWidth="1"/>
    <col min="9216" max="9462" width="9" style="126"/>
    <col min="9463" max="9463" width="41.6333333333333" style="126" customWidth="1"/>
    <col min="9464" max="9465" width="14.5" style="126" customWidth="1"/>
    <col min="9466" max="9466" width="13.8833333333333" style="126" customWidth="1"/>
    <col min="9467" max="9469" width="9" style="126"/>
    <col min="9470" max="9471" width="10.5" style="126" customWidth="1"/>
    <col min="9472" max="9718" width="9" style="126"/>
    <col min="9719" max="9719" width="41.6333333333333" style="126" customWidth="1"/>
    <col min="9720" max="9721" width="14.5" style="126" customWidth="1"/>
    <col min="9722" max="9722" width="13.8833333333333" style="126" customWidth="1"/>
    <col min="9723" max="9725" width="9" style="126"/>
    <col min="9726" max="9727" width="10.5" style="126" customWidth="1"/>
    <col min="9728" max="9974" width="9" style="126"/>
    <col min="9975" max="9975" width="41.6333333333333" style="126" customWidth="1"/>
    <col min="9976" max="9977" width="14.5" style="126" customWidth="1"/>
    <col min="9978" max="9978" width="13.8833333333333" style="126" customWidth="1"/>
    <col min="9979" max="9981" width="9" style="126"/>
    <col min="9982" max="9983" width="10.5" style="126" customWidth="1"/>
    <col min="9984" max="10230" width="9" style="126"/>
    <col min="10231" max="10231" width="41.6333333333333" style="126" customWidth="1"/>
    <col min="10232" max="10233" width="14.5" style="126" customWidth="1"/>
    <col min="10234" max="10234" width="13.8833333333333" style="126" customWidth="1"/>
    <col min="10235" max="10237" width="9" style="126"/>
    <col min="10238" max="10239" width="10.5" style="126" customWidth="1"/>
    <col min="10240" max="10486" width="9" style="126"/>
    <col min="10487" max="10487" width="41.6333333333333" style="126" customWidth="1"/>
    <col min="10488" max="10489" width="14.5" style="126" customWidth="1"/>
    <col min="10490" max="10490" width="13.8833333333333" style="126" customWidth="1"/>
    <col min="10491" max="10493" width="9" style="126"/>
    <col min="10494" max="10495" width="10.5" style="126" customWidth="1"/>
    <col min="10496" max="10742" width="9" style="126"/>
    <col min="10743" max="10743" width="41.6333333333333" style="126" customWidth="1"/>
    <col min="10744" max="10745" width="14.5" style="126" customWidth="1"/>
    <col min="10746" max="10746" width="13.8833333333333" style="126" customWidth="1"/>
    <col min="10747" max="10749" width="9" style="126"/>
    <col min="10750" max="10751" width="10.5" style="126" customWidth="1"/>
    <col min="10752" max="10998" width="9" style="126"/>
    <col min="10999" max="10999" width="41.6333333333333" style="126" customWidth="1"/>
    <col min="11000" max="11001" width="14.5" style="126" customWidth="1"/>
    <col min="11002" max="11002" width="13.8833333333333" style="126" customWidth="1"/>
    <col min="11003" max="11005" width="9" style="126"/>
    <col min="11006" max="11007" width="10.5" style="126" customWidth="1"/>
    <col min="11008" max="11254" width="9" style="126"/>
    <col min="11255" max="11255" width="41.6333333333333" style="126" customWidth="1"/>
    <col min="11256" max="11257" width="14.5" style="126" customWidth="1"/>
    <col min="11258" max="11258" width="13.8833333333333" style="126" customWidth="1"/>
    <col min="11259" max="11261" width="9" style="126"/>
    <col min="11262" max="11263" width="10.5" style="126" customWidth="1"/>
    <col min="11264" max="11510" width="9" style="126"/>
    <col min="11511" max="11511" width="41.6333333333333" style="126" customWidth="1"/>
    <col min="11512" max="11513" width="14.5" style="126" customWidth="1"/>
    <col min="11514" max="11514" width="13.8833333333333" style="126" customWidth="1"/>
    <col min="11515" max="11517" width="9" style="126"/>
    <col min="11518" max="11519" width="10.5" style="126" customWidth="1"/>
    <col min="11520" max="11766" width="9" style="126"/>
    <col min="11767" max="11767" width="41.6333333333333" style="126" customWidth="1"/>
    <col min="11768" max="11769" width="14.5" style="126" customWidth="1"/>
    <col min="11770" max="11770" width="13.8833333333333" style="126" customWidth="1"/>
    <col min="11771" max="11773" width="9" style="126"/>
    <col min="11774" max="11775" width="10.5" style="126" customWidth="1"/>
    <col min="11776" max="12022" width="9" style="126"/>
    <col min="12023" max="12023" width="41.6333333333333" style="126" customWidth="1"/>
    <col min="12024" max="12025" width="14.5" style="126" customWidth="1"/>
    <col min="12026" max="12026" width="13.8833333333333" style="126" customWidth="1"/>
    <col min="12027" max="12029" width="9" style="126"/>
    <col min="12030" max="12031" width="10.5" style="126" customWidth="1"/>
    <col min="12032" max="12278" width="9" style="126"/>
    <col min="12279" max="12279" width="41.6333333333333" style="126" customWidth="1"/>
    <col min="12280" max="12281" width="14.5" style="126" customWidth="1"/>
    <col min="12282" max="12282" width="13.8833333333333" style="126" customWidth="1"/>
    <col min="12283" max="12285" width="9" style="126"/>
    <col min="12286" max="12287" width="10.5" style="126" customWidth="1"/>
    <col min="12288" max="12534" width="9" style="126"/>
    <col min="12535" max="12535" width="41.6333333333333" style="126" customWidth="1"/>
    <col min="12536" max="12537" width="14.5" style="126" customWidth="1"/>
    <col min="12538" max="12538" width="13.8833333333333" style="126" customWidth="1"/>
    <col min="12539" max="12541" width="9" style="126"/>
    <col min="12542" max="12543" width="10.5" style="126" customWidth="1"/>
    <col min="12544" max="12790" width="9" style="126"/>
    <col min="12791" max="12791" width="41.6333333333333" style="126" customWidth="1"/>
    <col min="12792" max="12793" width="14.5" style="126" customWidth="1"/>
    <col min="12794" max="12794" width="13.8833333333333" style="126" customWidth="1"/>
    <col min="12795" max="12797" width="9" style="126"/>
    <col min="12798" max="12799" width="10.5" style="126" customWidth="1"/>
    <col min="12800" max="13046" width="9" style="126"/>
    <col min="13047" max="13047" width="41.6333333333333" style="126" customWidth="1"/>
    <col min="13048" max="13049" width="14.5" style="126" customWidth="1"/>
    <col min="13050" max="13050" width="13.8833333333333" style="126" customWidth="1"/>
    <col min="13051" max="13053" width="9" style="126"/>
    <col min="13054" max="13055" width="10.5" style="126" customWidth="1"/>
    <col min="13056" max="13302" width="9" style="126"/>
    <col min="13303" max="13303" width="41.6333333333333" style="126" customWidth="1"/>
    <col min="13304" max="13305" width="14.5" style="126" customWidth="1"/>
    <col min="13306" max="13306" width="13.8833333333333" style="126" customWidth="1"/>
    <col min="13307" max="13309" width="9" style="126"/>
    <col min="13310" max="13311" width="10.5" style="126" customWidth="1"/>
    <col min="13312" max="13558" width="9" style="126"/>
    <col min="13559" max="13559" width="41.6333333333333" style="126" customWidth="1"/>
    <col min="13560" max="13561" width="14.5" style="126" customWidth="1"/>
    <col min="13562" max="13562" width="13.8833333333333" style="126" customWidth="1"/>
    <col min="13563" max="13565" width="9" style="126"/>
    <col min="13566" max="13567" width="10.5" style="126" customWidth="1"/>
    <col min="13568" max="13814" width="9" style="126"/>
    <col min="13815" max="13815" width="41.6333333333333" style="126" customWidth="1"/>
    <col min="13816" max="13817" width="14.5" style="126" customWidth="1"/>
    <col min="13818" max="13818" width="13.8833333333333" style="126" customWidth="1"/>
    <col min="13819" max="13821" width="9" style="126"/>
    <col min="13822" max="13823" width="10.5" style="126" customWidth="1"/>
    <col min="13824" max="14070" width="9" style="126"/>
    <col min="14071" max="14071" width="41.6333333333333" style="126" customWidth="1"/>
    <col min="14072" max="14073" width="14.5" style="126" customWidth="1"/>
    <col min="14074" max="14074" width="13.8833333333333" style="126" customWidth="1"/>
    <col min="14075" max="14077" width="9" style="126"/>
    <col min="14078" max="14079" width="10.5" style="126" customWidth="1"/>
    <col min="14080" max="14326" width="9" style="126"/>
    <col min="14327" max="14327" width="41.6333333333333" style="126" customWidth="1"/>
    <col min="14328" max="14329" width="14.5" style="126" customWidth="1"/>
    <col min="14330" max="14330" width="13.8833333333333" style="126" customWidth="1"/>
    <col min="14331" max="14333" width="9" style="126"/>
    <col min="14334" max="14335" width="10.5" style="126" customWidth="1"/>
    <col min="14336" max="14582" width="9" style="126"/>
    <col min="14583" max="14583" width="41.6333333333333" style="126" customWidth="1"/>
    <col min="14584" max="14585" width="14.5" style="126" customWidth="1"/>
    <col min="14586" max="14586" width="13.8833333333333" style="126" customWidth="1"/>
    <col min="14587" max="14589" width="9" style="126"/>
    <col min="14590" max="14591" width="10.5" style="126" customWidth="1"/>
    <col min="14592" max="14838" width="9" style="126"/>
    <col min="14839" max="14839" width="41.6333333333333" style="126" customWidth="1"/>
    <col min="14840" max="14841" width="14.5" style="126" customWidth="1"/>
    <col min="14842" max="14842" width="13.8833333333333" style="126" customWidth="1"/>
    <col min="14843" max="14845" width="9" style="126"/>
    <col min="14846" max="14847" width="10.5" style="126" customWidth="1"/>
    <col min="14848" max="15094" width="9" style="126"/>
    <col min="15095" max="15095" width="41.6333333333333" style="126" customWidth="1"/>
    <col min="15096" max="15097" width="14.5" style="126" customWidth="1"/>
    <col min="15098" max="15098" width="13.8833333333333" style="126" customWidth="1"/>
    <col min="15099" max="15101" width="9" style="126"/>
    <col min="15102" max="15103" width="10.5" style="126" customWidth="1"/>
    <col min="15104" max="15350" width="9" style="126"/>
    <col min="15351" max="15351" width="41.6333333333333" style="126" customWidth="1"/>
    <col min="15352" max="15353" width="14.5" style="126" customWidth="1"/>
    <col min="15354" max="15354" width="13.8833333333333" style="126" customWidth="1"/>
    <col min="15355" max="15357" width="9" style="126"/>
    <col min="15358" max="15359" width="10.5" style="126" customWidth="1"/>
    <col min="15360" max="15606" width="9" style="126"/>
    <col min="15607" max="15607" width="41.6333333333333" style="126" customWidth="1"/>
    <col min="15608" max="15609" width="14.5" style="126" customWidth="1"/>
    <col min="15610" max="15610" width="13.8833333333333" style="126" customWidth="1"/>
    <col min="15611" max="15613" width="9" style="126"/>
    <col min="15614" max="15615" width="10.5" style="126" customWidth="1"/>
    <col min="15616" max="15862" width="9" style="126"/>
    <col min="15863" max="15863" width="41.6333333333333" style="126" customWidth="1"/>
    <col min="15864" max="15865" width="14.5" style="126" customWidth="1"/>
    <col min="15866" max="15866" width="13.8833333333333" style="126" customWidth="1"/>
    <col min="15867" max="15869" width="9" style="126"/>
    <col min="15870" max="15871" width="10.5" style="126" customWidth="1"/>
    <col min="15872" max="16118" width="9" style="126"/>
    <col min="16119" max="16119" width="41.6333333333333" style="126" customWidth="1"/>
    <col min="16120" max="16121" width="14.5" style="126" customWidth="1"/>
    <col min="16122" max="16122" width="13.8833333333333" style="126" customWidth="1"/>
    <col min="16123" max="16125" width="9" style="126"/>
    <col min="16126" max="16127" width="10.5" style="126" customWidth="1"/>
    <col min="16128" max="16384" width="9" style="126"/>
  </cols>
  <sheetData>
    <row r="1" ht="45" customHeight="1" spans="1:5">
      <c r="A1" s="106" t="str">
        <f>目录!A30</f>
        <v>4-4  2026年嵩明县县级社会保险基金支出预算情况表</v>
      </c>
      <c r="B1" s="124"/>
      <c r="C1" s="124"/>
      <c r="D1" s="125"/>
    </row>
    <row r="2" ht="20.1" customHeight="1" spans="1:5">
      <c r="A2" s="127"/>
      <c r="B2" s="128"/>
      <c r="C2" s="129"/>
      <c r="D2" s="130" t="s">
        <v>1865</v>
      </c>
    </row>
    <row r="3" ht="45" customHeight="1" spans="1:5">
      <c r="A3" s="131" t="str">
        <f>表头!A2</f>
        <v>项目</v>
      </c>
      <c r="B3" s="131" t="str">
        <f>[4]表头!B2</f>
        <v>2025年执行数</v>
      </c>
      <c r="C3" s="131" t="str">
        <f>[4]表头!C2</f>
        <v>2026年预算数</v>
      </c>
      <c r="D3" s="132" t="str">
        <f>表头!D2</f>
        <v>预算数比上年执行数增长%</v>
      </c>
      <c r="E3" s="133" t="s">
        <v>1735</v>
      </c>
    </row>
    <row r="4" ht="36" customHeight="1" spans="1:5">
      <c r="A4" s="134" t="s">
        <v>1866</v>
      </c>
      <c r="B4" s="135">
        <v>64014</v>
      </c>
      <c r="C4" s="136">
        <v>67348</v>
      </c>
      <c r="D4" s="186">
        <f>IFERROR((C4/B4-1)*100,"")</f>
        <v>5.20823569844096</v>
      </c>
      <c r="E4" s="133" t="str">
        <f t="shared" ref="E4:E22" si="0">IF(A4&lt;&gt;"",IF(SUM(B4:C4)&lt;&gt;0,"是","否"),"是")</f>
        <v>是</v>
      </c>
    </row>
    <row r="5" ht="36" customHeight="1" spans="1:5">
      <c r="A5" s="138" t="s">
        <v>1867</v>
      </c>
      <c r="B5" s="139">
        <v>20740</v>
      </c>
      <c r="C5" s="140">
        <v>24133</v>
      </c>
      <c r="D5" s="186">
        <f t="shared" ref="D5:D22" si="1">IFERROR((C5/B5-1)*100,"")</f>
        <v>16.3596914175506</v>
      </c>
      <c r="E5" s="133" t="str">
        <f t="shared" si="0"/>
        <v>是</v>
      </c>
    </row>
    <row r="6" ht="36" customHeight="1" spans="1:5">
      <c r="A6" s="134" t="s">
        <v>1868</v>
      </c>
      <c r="B6" s="135">
        <v>24550</v>
      </c>
      <c r="C6" s="136">
        <v>26353</v>
      </c>
      <c r="D6" s="186">
        <f t="shared" si="1"/>
        <v>7.34419551934826</v>
      </c>
      <c r="E6" s="133" t="str">
        <f t="shared" si="0"/>
        <v>是</v>
      </c>
    </row>
    <row r="7" ht="36" customHeight="1" spans="1:5">
      <c r="A7" s="138" t="s">
        <v>1867</v>
      </c>
      <c r="B7" s="139">
        <v>24501</v>
      </c>
      <c r="C7" s="141">
        <v>26201</v>
      </c>
      <c r="D7" s="186">
        <f t="shared" si="1"/>
        <v>6.93849230643646</v>
      </c>
      <c r="E7" s="133" t="str">
        <f t="shared" si="0"/>
        <v>是</v>
      </c>
    </row>
    <row r="8" ht="36" customHeight="1" spans="1:5">
      <c r="A8" s="134" t="s">
        <v>1869</v>
      </c>
      <c r="B8" s="135"/>
      <c r="C8" s="142"/>
      <c r="D8" s="186" t="str">
        <f t="shared" si="1"/>
        <v/>
      </c>
      <c r="E8" s="133" t="str">
        <f t="shared" si="0"/>
        <v>否</v>
      </c>
    </row>
    <row r="9" ht="36" customHeight="1" spans="1:5">
      <c r="A9" s="138" t="s">
        <v>1867</v>
      </c>
      <c r="B9" s="139"/>
      <c r="C9" s="143"/>
      <c r="D9" s="186" t="str">
        <f t="shared" si="1"/>
        <v/>
      </c>
      <c r="E9" s="133" t="str">
        <f t="shared" si="0"/>
        <v>否</v>
      </c>
    </row>
    <row r="10" ht="36" customHeight="1" spans="1:5">
      <c r="A10" s="134" t="s">
        <v>1870</v>
      </c>
      <c r="B10" s="135"/>
      <c r="C10" s="136"/>
      <c r="D10" s="186" t="str">
        <f t="shared" si="1"/>
        <v/>
      </c>
      <c r="E10" s="133" t="str">
        <f t="shared" si="0"/>
        <v>否</v>
      </c>
    </row>
    <row r="11" ht="36" customHeight="1" spans="1:5">
      <c r="A11" s="138" t="s">
        <v>1867</v>
      </c>
      <c r="B11" s="139"/>
      <c r="C11" s="141"/>
      <c r="D11" s="186" t="str">
        <f t="shared" si="1"/>
        <v/>
      </c>
      <c r="E11" s="133" t="str">
        <f t="shared" si="0"/>
        <v>否</v>
      </c>
    </row>
    <row r="12" ht="36" customHeight="1" spans="1:5">
      <c r="A12" s="134" t="s">
        <v>1871</v>
      </c>
      <c r="B12" s="135"/>
      <c r="C12" s="136"/>
      <c r="D12" s="186" t="str">
        <f t="shared" si="1"/>
        <v/>
      </c>
      <c r="E12" s="133" t="str">
        <f t="shared" si="0"/>
        <v>否</v>
      </c>
    </row>
    <row r="13" ht="36" customHeight="1" spans="1:5">
      <c r="A13" s="138" t="s">
        <v>1867</v>
      </c>
      <c r="B13" s="139"/>
      <c r="C13" s="141"/>
      <c r="D13" s="186" t="str">
        <f t="shared" si="1"/>
        <v/>
      </c>
      <c r="E13" s="133" t="str">
        <f t="shared" si="0"/>
        <v>否</v>
      </c>
    </row>
    <row r="14" s="183" customFormat="1" ht="36" customHeight="1" spans="1:5">
      <c r="A14" s="134" t="s">
        <v>1872</v>
      </c>
      <c r="B14" s="144"/>
      <c r="C14" s="142"/>
      <c r="D14" s="186" t="str">
        <f t="shared" si="1"/>
        <v/>
      </c>
      <c r="E14" s="133" t="str">
        <f t="shared" si="0"/>
        <v>否</v>
      </c>
    </row>
    <row r="15" ht="36" customHeight="1" spans="1:5">
      <c r="A15" s="138" t="s">
        <v>1867</v>
      </c>
      <c r="B15" s="145"/>
      <c r="C15" s="143"/>
      <c r="D15" s="186" t="str">
        <f t="shared" si="1"/>
        <v/>
      </c>
      <c r="E15" s="133" t="str">
        <f t="shared" si="0"/>
        <v>否</v>
      </c>
    </row>
    <row r="16" ht="36" customHeight="1" spans="1:5">
      <c r="A16" s="134" t="s">
        <v>1873</v>
      </c>
      <c r="B16" s="146"/>
      <c r="C16" s="136"/>
      <c r="D16" s="186" t="str">
        <f t="shared" si="1"/>
        <v/>
      </c>
      <c r="E16" s="133" t="str">
        <f t="shared" si="0"/>
        <v>否</v>
      </c>
    </row>
    <row r="17" ht="36" customHeight="1" spans="1:5">
      <c r="A17" s="138" t="s">
        <v>1867</v>
      </c>
      <c r="B17" s="147"/>
      <c r="C17" s="148"/>
      <c r="D17" s="186" t="str">
        <f t="shared" si="1"/>
        <v/>
      </c>
      <c r="E17" s="133" t="str">
        <f t="shared" si="0"/>
        <v>否</v>
      </c>
    </row>
    <row r="18" ht="36" customHeight="1" spans="1:5">
      <c r="A18" s="149" t="s">
        <v>1874</v>
      </c>
      <c r="B18" s="146">
        <v>88564</v>
      </c>
      <c r="C18" s="146">
        <v>93701</v>
      </c>
      <c r="D18" s="186">
        <f t="shared" si="1"/>
        <v>5.80032518856419</v>
      </c>
      <c r="E18" s="133" t="str">
        <f t="shared" si="0"/>
        <v>是</v>
      </c>
    </row>
    <row r="19" ht="36" customHeight="1" spans="1:5">
      <c r="A19" s="138" t="s">
        <v>1875</v>
      </c>
      <c r="B19" s="147">
        <v>45241</v>
      </c>
      <c r="C19" s="147">
        <v>50334</v>
      </c>
      <c r="D19" s="186">
        <f t="shared" si="1"/>
        <v>11.2574876771071</v>
      </c>
      <c r="E19" s="133" t="str">
        <f t="shared" si="0"/>
        <v>是</v>
      </c>
    </row>
    <row r="20" ht="36" customHeight="1" spans="1:5">
      <c r="A20" s="134" t="s">
        <v>1876</v>
      </c>
      <c r="B20" s="146"/>
      <c r="C20" s="150"/>
      <c r="D20" s="186" t="str">
        <f t="shared" si="1"/>
        <v/>
      </c>
      <c r="E20" s="133" t="str">
        <f t="shared" si="0"/>
        <v>否</v>
      </c>
    </row>
    <row r="21" ht="36" customHeight="1" spans="1:5">
      <c r="A21" s="151" t="s">
        <v>1877</v>
      </c>
      <c r="B21" s="146"/>
      <c r="C21" s="150"/>
      <c r="D21" s="186" t="str">
        <f t="shared" si="1"/>
        <v/>
      </c>
      <c r="E21" s="133" t="str">
        <f t="shared" si="0"/>
        <v>否</v>
      </c>
    </row>
    <row r="22" ht="36" customHeight="1" spans="1:5">
      <c r="A22" s="149" t="s">
        <v>1878</v>
      </c>
      <c r="B22" s="146">
        <v>88564</v>
      </c>
      <c r="C22" s="146">
        <v>93701</v>
      </c>
      <c r="D22" s="186">
        <f t="shared" si="1"/>
        <v>5.80032518856419</v>
      </c>
      <c r="E22" s="133" t="str">
        <f t="shared" si="0"/>
        <v>是</v>
      </c>
    </row>
    <row r="23" ht="34" customHeight="1" spans="1:5">
      <c r="A23" s="187"/>
      <c r="B23" s="187"/>
      <c r="C23" s="187"/>
      <c r="D23" s="188"/>
    </row>
    <row r="24" spans="1:5">
      <c r="B24" s="189"/>
      <c r="C24" s="189"/>
    </row>
    <row r="25" spans="1:5">
      <c r="B25" s="189"/>
      <c r="C25" s="189"/>
    </row>
    <row r="26" spans="1:5">
      <c r="B26" s="189"/>
      <c r="C26" s="189"/>
    </row>
  </sheetData>
  <mergeCells count="2">
    <mergeCell ref="A1:D1"/>
    <mergeCell ref="A23:D23"/>
  </mergeCells>
  <conditionalFormatting sqref="E16:F16">
    <cfRule type="cellIs" dxfId="5" priority="6" stopIfTrue="1" operator="lessThan">
      <formula>0</formula>
    </cfRule>
  </conditionalFormatting>
  <conditionalFormatting sqref="D4:D22">
    <cfRule type="cellIs" dxfId="3" priority="4" stopIfTrue="1" operator="lessThanOrEqual">
      <formula>-1</formula>
    </cfRule>
  </conditionalFormatting>
  <conditionalFormatting sqref="B14:B22 C18:C19 C22">
    <cfRule type="cellIs" dxfId="5" priority="1" stopIfTrue="1" operator="lessThan">
      <formula>0</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2"/>
  <sheetViews>
    <sheetView showGridLines="0" showZeros="0" workbookViewId="0">
      <pane ySplit="3" topLeftCell="A32" activePane="bottomLeft" state="frozen"/>
      <selection/>
      <selection pane="bottomLeft" activeCell="G38" sqref="G38"/>
    </sheetView>
  </sheetViews>
  <sheetFormatPr defaultColWidth="9" defaultRowHeight="14.25" outlineLevelCol="4"/>
  <cols>
    <col min="1" max="1" width="46.1333333333333" style="156" customWidth="1"/>
    <col min="2" max="3" width="20.6333333333333" style="156" customWidth="1"/>
    <col min="4" max="4" width="20.6333333333333" style="157" customWidth="1"/>
    <col min="5" max="5" width="5" style="156" hidden="1" customWidth="1"/>
    <col min="6" max="16384" width="9" style="156"/>
  </cols>
  <sheetData>
    <row r="1" ht="45" customHeight="1" spans="1:5">
      <c r="A1" s="158" t="str">
        <f>目录!A31</f>
        <v>4-5  2026年嵩明县县本级社会保险基金收入预算情况表</v>
      </c>
      <c r="B1" s="158"/>
      <c r="C1" s="158"/>
      <c r="D1" s="158"/>
      <c r="E1" s="159"/>
    </row>
    <row r="2" ht="20.1" customHeight="1" spans="1:5">
      <c r="A2" s="160"/>
      <c r="B2" s="161"/>
      <c r="C2" s="162"/>
      <c r="D2" s="163" t="s">
        <v>49</v>
      </c>
      <c r="E2" s="159"/>
    </row>
    <row r="3" ht="45" customHeight="1" spans="1:5">
      <c r="A3" s="164" t="str">
        <f>表头!A2</f>
        <v>项目</v>
      </c>
      <c r="B3" s="164" t="str">
        <f>[4]表头!B2</f>
        <v>2025年执行数</v>
      </c>
      <c r="C3" s="164" t="str">
        <f>[4]表头!C2</f>
        <v>2026年预算数</v>
      </c>
      <c r="D3" s="165" t="str">
        <f>表头!D2</f>
        <v>预算数比上年执行数增长%</v>
      </c>
      <c r="E3" s="133" t="s">
        <v>1735</v>
      </c>
    </row>
    <row r="4" ht="36" customHeight="1" spans="1:5">
      <c r="A4" s="166" t="s">
        <v>1848</v>
      </c>
      <c r="B4" s="167">
        <v>64014</v>
      </c>
      <c r="C4" s="136">
        <v>67348</v>
      </c>
      <c r="D4" s="168">
        <f>IF(B4&gt;0,C4/B4-1,IF(B4&lt;0,-(C4/B4-1),""))</f>
        <v>0.0520823569844096</v>
      </c>
      <c r="E4" s="133" t="str">
        <f t="shared" ref="E4:E36" si="0">IF(A4&lt;&gt;"",IF(SUM(B4:C4)&lt;&gt;0,"是","否"),"是")</f>
        <v>是</v>
      </c>
    </row>
    <row r="5" ht="36" customHeight="1" spans="1:5">
      <c r="A5" s="169" t="s">
        <v>1849</v>
      </c>
      <c r="B5" s="170">
        <v>41465</v>
      </c>
      <c r="C5" s="170">
        <v>42335</v>
      </c>
      <c r="D5" s="168">
        <f t="shared" ref="D5:D38" si="1">IF(B5&gt;0,C5/B5-1,IF(B5&lt;0,-(C5/B5-1),""))</f>
        <v>0.0209815507054143</v>
      </c>
      <c r="E5" s="133" t="str">
        <f t="shared" si="0"/>
        <v>是</v>
      </c>
    </row>
    <row r="6" ht="36" customHeight="1" spans="1:5">
      <c r="A6" s="169" t="s">
        <v>1850</v>
      </c>
      <c r="B6" s="170">
        <v>39</v>
      </c>
      <c r="C6" s="170">
        <v>37</v>
      </c>
      <c r="D6" s="168">
        <f t="shared" si="1"/>
        <v>-0.0512820512820513</v>
      </c>
      <c r="E6" s="133" t="str">
        <f t="shared" si="0"/>
        <v>是</v>
      </c>
    </row>
    <row r="7" s="155" customFormat="1" ht="36" customHeight="1" spans="1:5">
      <c r="A7" s="169" t="s">
        <v>1851</v>
      </c>
      <c r="B7" s="170"/>
      <c r="C7" s="170"/>
      <c r="D7" s="168" t="str">
        <f t="shared" si="1"/>
        <v/>
      </c>
      <c r="E7" s="133" t="str">
        <f t="shared" si="0"/>
        <v>否</v>
      </c>
    </row>
    <row r="8" s="155" customFormat="1" ht="36" customHeight="1" spans="1:5">
      <c r="A8" s="171" t="s">
        <v>1852</v>
      </c>
      <c r="B8" s="172">
        <v>22631</v>
      </c>
      <c r="C8" s="172">
        <v>31724</v>
      </c>
      <c r="D8" s="168">
        <f t="shared" si="1"/>
        <v>0.401793999381379</v>
      </c>
      <c r="E8" s="133" t="str">
        <f t="shared" si="0"/>
        <v>是</v>
      </c>
    </row>
    <row r="9" s="155" customFormat="1" ht="36" customHeight="1" spans="1:5">
      <c r="A9" s="169" t="s">
        <v>1849</v>
      </c>
      <c r="B9" s="173">
        <v>17941</v>
      </c>
      <c r="C9" s="174">
        <v>18229</v>
      </c>
      <c r="D9" s="168">
        <f t="shared" si="1"/>
        <v>0.016052616910986</v>
      </c>
      <c r="E9" s="133" t="str">
        <f t="shared" si="0"/>
        <v>是</v>
      </c>
    </row>
    <row r="10" s="155" customFormat="1" ht="36" customHeight="1" spans="1:5">
      <c r="A10" s="169" t="s">
        <v>1850</v>
      </c>
      <c r="B10" s="173">
        <v>32</v>
      </c>
      <c r="C10" s="174">
        <v>43</v>
      </c>
      <c r="D10" s="168">
        <f t="shared" si="1"/>
        <v>0.34375</v>
      </c>
      <c r="E10" s="133" t="str">
        <f t="shared" si="0"/>
        <v>是</v>
      </c>
    </row>
    <row r="11" s="155" customFormat="1" ht="36" customHeight="1" spans="1:5">
      <c r="A11" s="169" t="s">
        <v>1851</v>
      </c>
      <c r="B11" s="173">
        <v>2734</v>
      </c>
      <c r="C11" s="174">
        <v>13154</v>
      </c>
      <c r="D11" s="168">
        <f t="shared" si="1"/>
        <v>3.81126554498903</v>
      </c>
      <c r="E11" s="133" t="str">
        <f t="shared" si="0"/>
        <v>是</v>
      </c>
    </row>
    <row r="12" s="155" customFormat="1" ht="36" customHeight="1" spans="1:5">
      <c r="A12" s="166" t="s">
        <v>1853</v>
      </c>
      <c r="B12" s="167"/>
      <c r="C12" s="167"/>
      <c r="D12" s="168" t="str">
        <f t="shared" si="1"/>
        <v/>
      </c>
      <c r="E12" s="133" t="str">
        <f t="shared" si="0"/>
        <v>否</v>
      </c>
    </row>
    <row r="13" ht="36" customHeight="1" spans="1:5">
      <c r="A13" s="169" t="s">
        <v>1849</v>
      </c>
      <c r="B13" s="170"/>
      <c r="C13" s="175"/>
      <c r="D13" s="168" t="str">
        <f t="shared" si="1"/>
        <v/>
      </c>
      <c r="E13" s="133" t="str">
        <f t="shared" si="0"/>
        <v>否</v>
      </c>
    </row>
    <row r="14" ht="36" customHeight="1" spans="1:5">
      <c r="A14" s="169" t="s">
        <v>1850</v>
      </c>
      <c r="B14" s="170"/>
      <c r="C14" s="170"/>
      <c r="D14" s="168" t="str">
        <f t="shared" si="1"/>
        <v/>
      </c>
      <c r="E14" s="133" t="str">
        <f t="shared" si="0"/>
        <v>否</v>
      </c>
    </row>
    <row r="15" ht="36" customHeight="1" spans="1:5">
      <c r="A15" s="169" t="s">
        <v>1851</v>
      </c>
      <c r="B15" s="170"/>
      <c r="C15" s="175"/>
      <c r="D15" s="168" t="str">
        <f t="shared" si="1"/>
        <v/>
      </c>
      <c r="E15" s="133" t="str">
        <f t="shared" si="0"/>
        <v>否</v>
      </c>
    </row>
    <row r="16" ht="36" customHeight="1" spans="1:5">
      <c r="A16" s="166" t="s">
        <v>1854</v>
      </c>
      <c r="B16" s="173"/>
      <c r="C16" s="170"/>
      <c r="D16" s="168" t="str">
        <f t="shared" si="1"/>
        <v/>
      </c>
      <c r="E16" s="133" t="str">
        <f t="shared" si="0"/>
        <v>否</v>
      </c>
    </row>
    <row r="17" ht="36" customHeight="1" spans="1:5">
      <c r="A17" s="169" t="s">
        <v>1849</v>
      </c>
      <c r="B17" s="173"/>
      <c r="C17" s="170"/>
      <c r="D17" s="168" t="str">
        <f t="shared" si="1"/>
        <v/>
      </c>
      <c r="E17" s="133" t="str">
        <f t="shared" si="0"/>
        <v>否</v>
      </c>
    </row>
    <row r="18" ht="36" customHeight="1" spans="1:5">
      <c r="A18" s="169" t="s">
        <v>1850</v>
      </c>
      <c r="B18" s="173"/>
      <c r="C18" s="170"/>
      <c r="D18" s="168" t="str">
        <f t="shared" si="1"/>
        <v/>
      </c>
      <c r="E18" s="133" t="str">
        <f t="shared" si="0"/>
        <v>否</v>
      </c>
    </row>
    <row r="19" ht="36" customHeight="1" spans="1:5">
      <c r="A19" s="169" t="s">
        <v>1851</v>
      </c>
      <c r="B19" s="170"/>
      <c r="C19" s="176"/>
      <c r="D19" s="168" t="str">
        <f t="shared" si="1"/>
        <v/>
      </c>
      <c r="E19" s="133" t="str">
        <f t="shared" si="0"/>
        <v>否</v>
      </c>
    </row>
    <row r="20" ht="36" customHeight="1" spans="1:5">
      <c r="A20" s="166" t="s">
        <v>1855</v>
      </c>
      <c r="B20" s="167"/>
      <c r="C20" s="167"/>
      <c r="D20" s="168" t="str">
        <f t="shared" si="1"/>
        <v/>
      </c>
      <c r="E20" s="133" t="str">
        <f t="shared" si="0"/>
        <v>否</v>
      </c>
    </row>
    <row r="21" ht="36" customHeight="1" spans="1:5">
      <c r="A21" s="169" t="s">
        <v>1849</v>
      </c>
      <c r="B21" s="170"/>
      <c r="C21" s="141"/>
      <c r="D21" s="168" t="str">
        <f t="shared" si="1"/>
        <v/>
      </c>
      <c r="E21" s="133" t="str">
        <f t="shared" si="0"/>
        <v>否</v>
      </c>
    </row>
    <row r="22" ht="36" customHeight="1" spans="1:5">
      <c r="A22" s="169" t="s">
        <v>1850</v>
      </c>
      <c r="B22" s="170"/>
      <c r="C22" s="170"/>
      <c r="D22" s="168" t="str">
        <f t="shared" si="1"/>
        <v/>
      </c>
      <c r="E22" s="133" t="str">
        <f t="shared" si="0"/>
        <v>否</v>
      </c>
    </row>
    <row r="23" ht="36" customHeight="1" spans="1:5">
      <c r="A23" s="169" t="s">
        <v>1851</v>
      </c>
      <c r="B23" s="170">
        <v>0</v>
      </c>
      <c r="C23" s="141"/>
      <c r="D23" s="168" t="str">
        <f t="shared" si="1"/>
        <v/>
      </c>
      <c r="E23" s="133" t="str">
        <f t="shared" si="0"/>
        <v>否</v>
      </c>
    </row>
    <row r="24" ht="36" customHeight="1" spans="1:5">
      <c r="A24" s="166" t="s">
        <v>1856</v>
      </c>
      <c r="B24" s="167"/>
      <c r="C24" s="136"/>
      <c r="D24" s="168" t="str">
        <f t="shared" si="1"/>
        <v/>
      </c>
      <c r="E24" s="133" t="str">
        <f t="shared" si="0"/>
        <v>否</v>
      </c>
    </row>
    <row r="25" ht="36" customHeight="1" spans="1:5">
      <c r="A25" s="169" t="s">
        <v>1849</v>
      </c>
      <c r="B25" s="170"/>
      <c r="C25" s="136"/>
      <c r="D25" s="168" t="str">
        <f t="shared" si="1"/>
        <v/>
      </c>
      <c r="E25" s="133" t="str">
        <f t="shared" si="0"/>
        <v>否</v>
      </c>
    </row>
    <row r="26" ht="36" customHeight="1" spans="1:5">
      <c r="A26" s="169" t="s">
        <v>1850</v>
      </c>
      <c r="B26" s="170"/>
      <c r="C26" s="136"/>
      <c r="D26" s="168" t="str">
        <f t="shared" si="1"/>
        <v/>
      </c>
      <c r="E26" s="133" t="str">
        <f t="shared" si="0"/>
        <v>否</v>
      </c>
    </row>
    <row r="27" ht="36" customHeight="1" spans="1:5">
      <c r="A27" s="169" t="s">
        <v>1851</v>
      </c>
      <c r="B27" s="170"/>
      <c r="C27" s="136"/>
      <c r="D27" s="168" t="str">
        <f t="shared" si="1"/>
        <v/>
      </c>
      <c r="E27" s="133" t="str">
        <f t="shared" si="0"/>
        <v>否</v>
      </c>
    </row>
    <row r="28" ht="36" customHeight="1" spans="1:5">
      <c r="A28" s="166" t="s">
        <v>1857</v>
      </c>
      <c r="B28" s="173"/>
      <c r="C28" s="177"/>
      <c r="D28" s="168" t="str">
        <f t="shared" si="1"/>
        <v/>
      </c>
      <c r="E28" s="133" t="str">
        <f t="shared" si="0"/>
        <v>否</v>
      </c>
    </row>
    <row r="29" ht="36" customHeight="1" spans="1:5">
      <c r="A29" s="169" t="s">
        <v>1849</v>
      </c>
      <c r="B29" s="173"/>
      <c r="C29" s="177"/>
      <c r="D29" s="168" t="str">
        <f t="shared" si="1"/>
        <v/>
      </c>
      <c r="E29" s="133" t="str">
        <f t="shared" si="0"/>
        <v>否</v>
      </c>
    </row>
    <row r="30" ht="36" customHeight="1" spans="1:5">
      <c r="A30" s="169" t="s">
        <v>1850</v>
      </c>
      <c r="B30" s="173"/>
      <c r="C30" s="177"/>
      <c r="D30" s="168" t="str">
        <f t="shared" si="1"/>
        <v/>
      </c>
      <c r="E30" s="133" t="str">
        <f t="shared" si="0"/>
        <v>否</v>
      </c>
    </row>
    <row r="31" ht="36" customHeight="1" spans="1:5">
      <c r="A31" s="169" t="s">
        <v>1851</v>
      </c>
      <c r="B31" s="178"/>
      <c r="C31" s="178"/>
      <c r="D31" s="168" t="str">
        <f t="shared" si="1"/>
        <v/>
      </c>
      <c r="E31" s="133" t="str">
        <f t="shared" si="0"/>
        <v>否</v>
      </c>
    </row>
    <row r="32" ht="36" customHeight="1" spans="1:5">
      <c r="A32" s="149" t="s">
        <v>1858</v>
      </c>
      <c r="B32" s="173">
        <v>86645</v>
      </c>
      <c r="C32" s="173">
        <v>99072</v>
      </c>
      <c r="D32" s="168">
        <f t="shared" si="1"/>
        <v>0.143424317617866</v>
      </c>
      <c r="E32" s="133" t="str">
        <f t="shared" si="0"/>
        <v>是</v>
      </c>
    </row>
    <row r="33" ht="36" customHeight="1" spans="1:5">
      <c r="A33" s="169" t="s">
        <v>1859</v>
      </c>
      <c r="B33" s="173">
        <v>59407</v>
      </c>
      <c r="C33" s="173">
        <v>83800</v>
      </c>
      <c r="D33" s="168">
        <f t="shared" si="1"/>
        <v>0.410608177487501</v>
      </c>
      <c r="E33" s="133" t="str">
        <f t="shared" si="0"/>
        <v>是</v>
      </c>
    </row>
    <row r="34" ht="36" customHeight="1" spans="1:5">
      <c r="A34" s="169" t="s">
        <v>1860</v>
      </c>
      <c r="B34" s="173">
        <v>71</v>
      </c>
      <c r="C34" s="173">
        <v>76</v>
      </c>
      <c r="D34" s="168">
        <f t="shared" si="1"/>
        <v>0.0704225352112675</v>
      </c>
      <c r="E34" s="133" t="str">
        <f t="shared" si="0"/>
        <v>是</v>
      </c>
    </row>
    <row r="35" ht="36" customHeight="1" spans="1:5">
      <c r="A35" s="169" t="s">
        <v>1861</v>
      </c>
      <c r="B35" s="172">
        <v>2734</v>
      </c>
      <c r="C35" s="172">
        <v>13154</v>
      </c>
      <c r="D35" s="168">
        <f t="shared" si="1"/>
        <v>3.81126554498903</v>
      </c>
      <c r="E35" s="133" t="str">
        <f t="shared" si="0"/>
        <v>是</v>
      </c>
    </row>
    <row r="36" ht="36" customHeight="1" spans="1:5">
      <c r="A36" s="151" t="s">
        <v>1862</v>
      </c>
      <c r="B36" s="172"/>
      <c r="C36" s="179"/>
      <c r="D36" s="168" t="str">
        <f t="shared" si="1"/>
        <v/>
      </c>
      <c r="E36" s="133" t="str">
        <f t="shared" si="0"/>
        <v>否</v>
      </c>
    </row>
    <row r="37" ht="36" customHeight="1" spans="1:5">
      <c r="A37" s="151" t="s">
        <v>1863</v>
      </c>
      <c r="B37" s="180"/>
      <c r="C37" s="180"/>
      <c r="D37" s="168" t="str">
        <f t="shared" si="1"/>
        <v/>
      </c>
      <c r="E37" s="133" t="str">
        <f>IF(A37&lt;&gt;"",IF(SUM(B38:C38)&lt;&gt;0,"是","否"),"是")</f>
        <v>是</v>
      </c>
    </row>
    <row r="38" ht="36" customHeight="1" spans="1:5">
      <c r="A38" s="149" t="s">
        <v>1864</v>
      </c>
      <c r="B38" s="178">
        <v>86645</v>
      </c>
      <c r="C38" s="178">
        <v>99072</v>
      </c>
      <c r="D38" s="168">
        <f t="shared" si="1"/>
        <v>0.143424317617866</v>
      </c>
      <c r="E38" s="133" t="e">
        <f>IF(A38&lt;&gt;"",IF(SUM(#REF!)&lt;&gt;0,"是","否"),"是")</f>
        <v>#REF!</v>
      </c>
    </row>
    <row r="39" ht="36" customHeight="1" spans="1:5">
      <c r="A39" s="152"/>
      <c r="B39" s="152"/>
      <c r="C39" s="152"/>
      <c r="D39" s="181"/>
    </row>
    <row r="40" spans="1:5">
      <c r="B40" s="182"/>
      <c r="C40" s="182"/>
    </row>
    <row r="41" spans="1:5">
      <c r="B41" s="182"/>
      <c r="C41" s="182"/>
    </row>
    <row r="42" spans="1:5">
      <c r="B42" s="182"/>
      <c r="C42" s="182"/>
    </row>
  </sheetData>
  <mergeCells count="2">
    <mergeCell ref="A1:D1"/>
    <mergeCell ref="A39:D39"/>
  </mergeCells>
  <conditionalFormatting sqref="C9:C11">
    <cfRule type="cellIs" dxfId="3" priority="3" stopIfTrue="1" operator="lessThanOrEqual">
      <formula>-1</formula>
    </cfRule>
  </conditionalFormatting>
  <conditionalFormatting sqref="C16:C18">
    <cfRule type="cellIs" dxfId="3" priority="2" stopIfTrue="1" operator="lessThanOrEqual">
      <formula>-1</formula>
    </cfRule>
  </conditionalFormatting>
  <conditionalFormatting sqref="C28:C30">
    <cfRule type="cellIs" dxfId="3" priority="1" stopIfTrue="1" operator="lessThanOrEqual">
      <formula>-1</formula>
    </cfRule>
  </conditionalFormatting>
  <conditionalFormatting sqref="E28:E32">
    <cfRule type="cellIs" dxfId="5" priority="7" stopIfTrue="1" operator="lessThan">
      <formula>0</formula>
    </cfRule>
  </conditionalFormatting>
  <printOptions horizontalCentered="1"/>
  <pageMargins left="0.472222222222222" right="0.393055555555556" top="0.747916666666667" bottom="0.747916666666667" header="0.314583333333333" footer="0.314583333333333"/>
  <pageSetup paperSize="9" scale="75" orientation="portrait" horizontalDpi="600"/>
  <headerFooter alignWithMargins="0">
    <oddFooter>&amp;C&amp;16- &amp;P -</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6"/>
  <sheetViews>
    <sheetView showGridLines="0" showZeros="0" topLeftCell="A16" workbookViewId="0">
      <selection activeCell="H21" sqref="H21"/>
    </sheetView>
  </sheetViews>
  <sheetFormatPr defaultColWidth="9" defaultRowHeight="14.25" outlineLevelCol="4"/>
  <cols>
    <col min="1" max="1" width="50.75" style="121" customWidth="1"/>
    <col min="2" max="3" width="20.6333333333333" style="122" customWidth="1"/>
    <col min="4" max="4" width="20.6333333333333" style="123" customWidth="1"/>
    <col min="5" max="5" width="5.13333333333333" style="121" hidden="1" customWidth="1"/>
    <col min="6" max="7" width="12.6333333333333" style="121"/>
    <col min="8" max="246" width="9" style="121"/>
    <col min="247" max="247" width="41.6333333333333" style="121" customWidth="1"/>
    <col min="248" max="249" width="14.5" style="121" customWidth="1"/>
    <col min="250" max="250" width="13.8833333333333" style="121" customWidth="1"/>
    <col min="251" max="253" width="9" style="121"/>
    <col min="254" max="255" width="10.5" style="121" customWidth="1"/>
    <col min="256" max="502" width="9" style="121"/>
    <col min="503" max="503" width="41.6333333333333" style="121" customWidth="1"/>
    <col min="504" max="505" width="14.5" style="121" customWidth="1"/>
    <col min="506" max="506" width="13.8833333333333" style="121" customWidth="1"/>
    <col min="507" max="509" width="9" style="121"/>
    <col min="510" max="511" width="10.5" style="121" customWidth="1"/>
    <col min="512" max="758" width="9" style="121"/>
    <col min="759" max="759" width="41.6333333333333" style="121" customWidth="1"/>
    <col min="760" max="761" width="14.5" style="121" customWidth="1"/>
    <col min="762" max="762" width="13.8833333333333" style="121" customWidth="1"/>
    <col min="763" max="765" width="9" style="121"/>
    <col min="766" max="767" width="10.5" style="121" customWidth="1"/>
    <col min="768" max="1014" width="9" style="121"/>
    <col min="1015" max="1015" width="41.6333333333333" style="121" customWidth="1"/>
    <col min="1016" max="1017" width="14.5" style="121" customWidth="1"/>
    <col min="1018" max="1018" width="13.8833333333333" style="121" customWidth="1"/>
    <col min="1019" max="1021" width="9" style="121"/>
    <col min="1022" max="1023" width="10.5" style="121" customWidth="1"/>
    <col min="1024" max="1270" width="9" style="121"/>
    <col min="1271" max="1271" width="41.6333333333333" style="121" customWidth="1"/>
    <col min="1272" max="1273" width="14.5" style="121" customWidth="1"/>
    <col min="1274" max="1274" width="13.8833333333333" style="121" customWidth="1"/>
    <col min="1275" max="1277" width="9" style="121"/>
    <col min="1278" max="1279" width="10.5" style="121" customWidth="1"/>
    <col min="1280" max="1526" width="9" style="121"/>
    <col min="1527" max="1527" width="41.6333333333333" style="121" customWidth="1"/>
    <col min="1528" max="1529" width="14.5" style="121" customWidth="1"/>
    <col min="1530" max="1530" width="13.8833333333333" style="121" customWidth="1"/>
    <col min="1531" max="1533" width="9" style="121"/>
    <col min="1534" max="1535" width="10.5" style="121" customWidth="1"/>
    <col min="1536" max="1782" width="9" style="121"/>
    <col min="1783" max="1783" width="41.6333333333333" style="121" customWidth="1"/>
    <col min="1784" max="1785" width="14.5" style="121" customWidth="1"/>
    <col min="1786" max="1786" width="13.8833333333333" style="121" customWidth="1"/>
    <col min="1787" max="1789" width="9" style="121"/>
    <col min="1790" max="1791" width="10.5" style="121" customWidth="1"/>
    <col min="1792" max="2038" width="9" style="121"/>
    <col min="2039" max="2039" width="41.6333333333333" style="121" customWidth="1"/>
    <col min="2040" max="2041" width="14.5" style="121" customWidth="1"/>
    <col min="2042" max="2042" width="13.8833333333333" style="121" customWidth="1"/>
    <col min="2043" max="2045" width="9" style="121"/>
    <col min="2046" max="2047" width="10.5" style="121" customWidth="1"/>
    <col min="2048" max="2294" width="9" style="121"/>
    <col min="2295" max="2295" width="41.6333333333333" style="121" customWidth="1"/>
    <col min="2296" max="2297" width="14.5" style="121" customWidth="1"/>
    <col min="2298" max="2298" width="13.8833333333333" style="121" customWidth="1"/>
    <col min="2299" max="2301" width="9" style="121"/>
    <col min="2302" max="2303" width="10.5" style="121" customWidth="1"/>
    <col min="2304" max="2550" width="9" style="121"/>
    <col min="2551" max="2551" width="41.6333333333333" style="121" customWidth="1"/>
    <col min="2552" max="2553" width="14.5" style="121" customWidth="1"/>
    <col min="2554" max="2554" width="13.8833333333333" style="121" customWidth="1"/>
    <col min="2555" max="2557" width="9" style="121"/>
    <col min="2558" max="2559" width="10.5" style="121" customWidth="1"/>
    <col min="2560" max="2806" width="9" style="121"/>
    <col min="2807" max="2807" width="41.6333333333333" style="121" customWidth="1"/>
    <col min="2808" max="2809" width="14.5" style="121" customWidth="1"/>
    <col min="2810" max="2810" width="13.8833333333333" style="121" customWidth="1"/>
    <col min="2811" max="2813" width="9" style="121"/>
    <col min="2814" max="2815" width="10.5" style="121" customWidth="1"/>
    <col min="2816" max="3062" width="9" style="121"/>
    <col min="3063" max="3063" width="41.6333333333333" style="121" customWidth="1"/>
    <col min="3064" max="3065" width="14.5" style="121" customWidth="1"/>
    <col min="3066" max="3066" width="13.8833333333333" style="121" customWidth="1"/>
    <col min="3067" max="3069" width="9" style="121"/>
    <col min="3070" max="3071" width="10.5" style="121" customWidth="1"/>
    <col min="3072" max="3318" width="9" style="121"/>
    <col min="3319" max="3319" width="41.6333333333333" style="121" customWidth="1"/>
    <col min="3320" max="3321" width="14.5" style="121" customWidth="1"/>
    <col min="3322" max="3322" width="13.8833333333333" style="121" customWidth="1"/>
    <col min="3323" max="3325" width="9" style="121"/>
    <col min="3326" max="3327" width="10.5" style="121" customWidth="1"/>
    <col min="3328" max="3574" width="9" style="121"/>
    <col min="3575" max="3575" width="41.6333333333333" style="121" customWidth="1"/>
    <col min="3576" max="3577" width="14.5" style="121" customWidth="1"/>
    <col min="3578" max="3578" width="13.8833333333333" style="121" customWidth="1"/>
    <col min="3579" max="3581" width="9" style="121"/>
    <col min="3582" max="3583" width="10.5" style="121" customWidth="1"/>
    <col min="3584" max="3830" width="9" style="121"/>
    <col min="3831" max="3831" width="41.6333333333333" style="121" customWidth="1"/>
    <col min="3832" max="3833" width="14.5" style="121" customWidth="1"/>
    <col min="3834" max="3834" width="13.8833333333333" style="121" customWidth="1"/>
    <col min="3835" max="3837" width="9" style="121"/>
    <col min="3838" max="3839" width="10.5" style="121" customWidth="1"/>
    <col min="3840" max="4086" width="9" style="121"/>
    <col min="4087" max="4087" width="41.6333333333333" style="121" customWidth="1"/>
    <col min="4088" max="4089" width="14.5" style="121" customWidth="1"/>
    <col min="4090" max="4090" width="13.8833333333333" style="121" customWidth="1"/>
    <col min="4091" max="4093" width="9" style="121"/>
    <col min="4094" max="4095" width="10.5" style="121" customWidth="1"/>
    <col min="4096" max="4342" width="9" style="121"/>
    <col min="4343" max="4343" width="41.6333333333333" style="121" customWidth="1"/>
    <col min="4344" max="4345" width="14.5" style="121" customWidth="1"/>
    <col min="4346" max="4346" width="13.8833333333333" style="121" customWidth="1"/>
    <col min="4347" max="4349" width="9" style="121"/>
    <col min="4350" max="4351" width="10.5" style="121" customWidth="1"/>
    <col min="4352" max="4598" width="9" style="121"/>
    <col min="4599" max="4599" width="41.6333333333333" style="121" customWidth="1"/>
    <col min="4600" max="4601" width="14.5" style="121" customWidth="1"/>
    <col min="4602" max="4602" width="13.8833333333333" style="121" customWidth="1"/>
    <col min="4603" max="4605" width="9" style="121"/>
    <col min="4606" max="4607" width="10.5" style="121" customWidth="1"/>
    <col min="4608" max="4854" width="9" style="121"/>
    <col min="4855" max="4855" width="41.6333333333333" style="121" customWidth="1"/>
    <col min="4856" max="4857" width="14.5" style="121" customWidth="1"/>
    <col min="4858" max="4858" width="13.8833333333333" style="121" customWidth="1"/>
    <col min="4859" max="4861" width="9" style="121"/>
    <col min="4862" max="4863" width="10.5" style="121" customWidth="1"/>
    <col min="4864" max="5110" width="9" style="121"/>
    <col min="5111" max="5111" width="41.6333333333333" style="121" customWidth="1"/>
    <col min="5112" max="5113" width="14.5" style="121" customWidth="1"/>
    <col min="5114" max="5114" width="13.8833333333333" style="121" customWidth="1"/>
    <col min="5115" max="5117" width="9" style="121"/>
    <col min="5118" max="5119" width="10.5" style="121" customWidth="1"/>
    <col min="5120" max="5366" width="9" style="121"/>
    <col min="5367" max="5367" width="41.6333333333333" style="121" customWidth="1"/>
    <col min="5368" max="5369" width="14.5" style="121" customWidth="1"/>
    <col min="5370" max="5370" width="13.8833333333333" style="121" customWidth="1"/>
    <col min="5371" max="5373" width="9" style="121"/>
    <col min="5374" max="5375" width="10.5" style="121" customWidth="1"/>
    <col min="5376" max="5622" width="9" style="121"/>
    <col min="5623" max="5623" width="41.6333333333333" style="121" customWidth="1"/>
    <col min="5624" max="5625" width="14.5" style="121" customWidth="1"/>
    <col min="5626" max="5626" width="13.8833333333333" style="121" customWidth="1"/>
    <col min="5627" max="5629" width="9" style="121"/>
    <col min="5630" max="5631" width="10.5" style="121" customWidth="1"/>
    <col min="5632" max="5878" width="9" style="121"/>
    <col min="5879" max="5879" width="41.6333333333333" style="121" customWidth="1"/>
    <col min="5880" max="5881" width="14.5" style="121" customWidth="1"/>
    <col min="5882" max="5882" width="13.8833333333333" style="121" customWidth="1"/>
    <col min="5883" max="5885" width="9" style="121"/>
    <col min="5886" max="5887" width="10.5" style="121" customWidth="1"/>
    <col min="5888" max="6134" width="9" style="121"/>
    <col min="6135" max="6135" width="41.6333333333333" style="121" customWidth="1"/>
    <col min="6136" max="6137" width="14.5" style="121" customWidth="1"/>
    <col min="6138" max="6138" width="13.8833333333333" style="121" customWidth="1"/>
    <col min="6139" max="6141" width="9" style="121"/>
    <col min="6142" max="6143" width="10.5" style="121" customWidth="1"/>
    <col min="6144" max="6390" width="9" style="121"/>
    <col min="6391" max="6391" width="41.6333333333333" style="121" customWidth="1"/>
    <col min="6392" max="6393" width="14.5" style="121" customWidth="1"/>
    <col min="6394" max="6394" width="13.8833333333333" style="121" customWidth="1"/>
    <col min="6395" max="6397" width="9" style="121"/>
    <col min="6398" max="6399" width="10.5" style="121" customWidth="1"/>
    <col min="6400" max="6646" width="9" style="121"/>
    <col min="6647" max="6647" width="41.6333333333333" style="121" customWidth="1"/>
    <col min="6648" max="6649" width="14.5" style="121" customWidth="1"/>
    <col min="6650" max="6650" width="13.8833333333333" style="121" customWidth="1"/>
    <col min="6651" max="6653" width="9" style="121"/>
    <col min="6654" max="6655" width="10.5" style="121" customWidth="1"/>
    <col min="6656" max="6902" width="9" style="121"/>
    <col min="6903" max="6903" width="41.6333333333333" style="121" customWidth="1"/>
    <col min="6904" max="6905" width="14.5" style="121" customWidth="1"/>
    <col min="6906" max="6906" width="13.8833333333333" style="121" customWidth="1"/>
    <col min="6907" max="6909" width="9" style="121"/>
    <col min="6910" max="6911" width="10.5" style="121" customWidth="1"/>
    <col min="6912" max="7158" width="9" style="121"/>
    <col min="7159" max="7159" width="41.6333333333333" style="121" customWidth="1"/>
    <col min="7160" max="7161" width="14.5" style="121" customWidth="1"/>
    <col min="7162" max="7162" width="13.8833333333333" style="121" customWidth="1"/>
    <col min="7163" max="7165" width="9" style="121"/>
    <col min="7166" max="7167" width="10.5" style="121" customWidth="1"/>
    <col min="7168" max="7414" width="9" style="121"/>
    <col min="7415" max="7415" width="41.6333333333333" style="121" customWidth="1"/>
    <col min="7416" max="7417" width="14.5" style="121" customWidth="1"/>
    <col min="7418" max="7418" width="13.8833333333333" style="121" customWidth="1"/>
    <col min="7419" max="7421" width="9" style="121"/>
    <col min="7422" max="7423" width="10.5" style="121" customWidth="1"/>
    <col min="7424" max="7670" width="9" style="121"/>
    <col min="7671" max="7671" width="41.6333333333333" style="121" customWidth="1"/>
    <col min="7672" max="7673" width="14.5" style="121" customWidth="1"/>
    <col min="7674" max="7674" width="13.8833333333333" style="121" customWidth="1"/>
    <col min="7675" max="7677" width="9" style="121"/>
    <col min="7678" max="7679" width="10.5" style="121" customWidth="1"/>
    <col min="7680" max="7926" width="9" style="121"/>
    <col min="7927" max="7927" width="41.6333333333333" style="121" customWidth="1"/>
    <col min="7928" max="7929" width="14.5" style="121" customWidth="1"/>
    <col min="7930" max="7930" width="13.8833333333333" style="121" customWidth="1"/>
    <col min="7931" max="7933" width="9" style="121"/>
    <col min="7934" max="7935" width="10.5" style="121" customWidth="1"/>
    <col min="7936" max="8182" width="9" style="121"/>
    <col min="8183" max="8183" width="41.6333333333333" style="121" customWidth="1"/>
    <col min="8184" max="8185" width="14.5" style="121" customWidth="1"/>
    <col min="8186" max="8186" width="13.8833333333333" style="121" customWidth="1"/>
    <col min="8187" max="8189" width="9" style="121"/>
    <col min="8190" max="8191" width="10.5" style="121" customWidth="1"/>
    <col min="8192" max="8438" width="9" style="121"/>
    <col min="8439" max="8439" width="41.6333333333333" style="121" customWidth="1"/>
    <col min="8440" max="8441" width="14.5" style="121" customWidth="1"/>
    <col min="8442" max="8442" width="13.8833333333333" style="121" customWidth="1"/>
    <col min="8443" max="8445" width="9" style="121"/>
    <col min="8446" max="8447" width="10.5" style="121" customWidth="1"/>
    <col min="8448" max="8694" width="9" style="121"/>
    <col min="8695" max="8695" width="41.6333333333333" style="121" customWidth="1"/>
    <col min="8696" max="8697" width="14.5" style="121" customWidth="1"/>
    <col min="8698" max="8698" width="13.8833333333333" style="121" customWidth="1"/>
    <col min="8699" max="8701" width="9" style="121"/>
    <col min="8702" max="8703" width="10.5" style="121" customWidth="1"/>
    <col min="8704" max="8950" width="9" style="121"/>
    <col min="8951" max="8951" width="41.6333333333333" style="121" customWidth="1"/>
    <col min="8952" max="8953" width="14.5" style="121" customWidth="1"/>
    <col min="8954" max="8954" width="13.8833333333333" style="121" customWidth="1"/>
    <col min="8955" max="8957" width="9" style="121"/>
    <col min="8958" max="8959" width="10.5" style="121" customWidth="1"/>
    <col min="8960" max="9206" width="9" style="121"/>
    <col min="9207" max="9207" width="41.6333333333333" style="121" customWidth="1"/>
    <col min="9208" max="9209" width="14.5" style="121" customWidth="1"/>
    <col min="9210" max="9210" width="13.8833333333333" style="121" customWidth="1"/>
    <col min="9211" max="9213" width="9" style="121"/>
    <col min="9214" max="9215" width="10.5" style="121" customWidth="1"/>
    <col min="9216" max="9462" width="9" style="121"/>
    <col min="9463" max="9463" width="41.6333333333333" style="121" customWidth="1"/>
    <col min="9464" max="9465" width="14.5" style="121" customWidth="1"/>
    <col min="9466" max="9466" width="13.8833333333333" style="121" customWidth="1"/>
    <col min="9467" max="9469" width="9" style="121"/>
    <col min="9470" max="9471" width="10.5" style="121" customWidth="1"/>
    <col min="9472" max="9718" width="9" style="121"/>
    <col min="9719" max="9719" width="41.6333333333333" style="121" customWidth="1"/>
    <col min="9720" max="9721" width="14.5" style="121" customWidth="1"/>
    <col min="9722" max="9722" width="13.8833333333333" style="121" customWidth="1"/>
    <col min="9723" max="9725" width="9" style="121"/>
    <col min="9726" max="9727" width="10.5" style="121" customWidth="1"/>
    <col min="9728" max="9974" width="9" style="121"/>
    <col min="9975" max="9975" width="41.6333333333333" style="121" customWidth="1"/>
    <col min="9976" max="9977" width="14.5" style="121" customWidth="1"/>
    <col min="9978" max="9978" width="13.8833333333333" style="121" customWidth="1"/>
    <col min="9979" max="9981" width="9" style="121"/>
    <col min="9982" max="9983" width="10.5" style="121" customWidth="1"/>
    <col min="9984" max="10230" width="9" style="121"/>
    <col min="10231" max="10231" width="41.6333333333333" style="121" customWidth="1"/>
    <col min="10232" max="10233" width="14.5" style="121" customWidth="1"/>
    <col min="10234" max="10234" width="13.8833333333333" style="121" customWidth="1"/>
    <col min="10235" max="10237" width="9" style="121"/>
    <col min="10238" max="10239" width="10.5" style="121" customWidth="1"/>
    <col min="10240" max="10486" width="9" style="121"/>
    <col min="10487" max="10487" width="41.6333333333333" style="121" customWidth="1"/>
    <col min="10488" max="10489" width="14.5" style="121" customWidth="1"/>
    <col min="10490" max="10490" width="13.8833333333333" style="121" customWidth="1"/>
    <col min="10491" max="10493" width="9" style="121"/>
    <col min="10494" max="10495" width="10.5" style="121" customWidth="1"/>
    <col min="10496" max="10742" width="9" style="121"/>
    <col min="10743" max="10743" width="41.6333333333333" style="121" customWidth="1"/>
    <col min="10744" max="10745" width="14.5" style="121" customWidth="1"/>
    <col min="10746" max="10746" width="13.8833333333333" style="121" customWidth="1"/>
    <col min="10747" max="10749" width="9" style="121"/>
    <col min="10750" max="10751" width="10.5" style="121" customWidth="1"/>
    <col min="10752" max="10998" width="9" style="121"/>
    <col min="10999" max="10999" width="41.6333333333333" style="121" customWidth="1"/>
    <col min="11000" max="11001" width="14.5" style="121" customWidth="1"/>
    <col min="11002" max="11002" width="13.8833333333333" style="121" customWidth="1"/>
    <col min="11003" max="11005" width="9" style="121"/>
    <col min="11006" max="11007" width="10.5" style="121" customWidth="1"/>
    <col min="11008" max="11254" width="9" style="121"/>
    <col min="11255" max="11255" width="41.6333333333333" style="121" customWidth="1"/>
    <col min="11256" max="11257" width="14.5" style="121" customWidth="1"/>
    <col min="11258" max="11258" width="13.8833333333333" style="121" customWidth="1"/>
    <col min="11259" max="11261" width="9" style="121"/>
    <col min="11262" max="11263" width="10.5" style="121" customWidth="1"/>
    <col min="11264" max="11510" width="9" style="121"/>
    <col min="11511" max="11511" width="41.6333333333333" style="121" customWidth="1"/>
    <col min="11512" max="11513" width="14.5" style="121" customWidth="1"/>
    <col min="11514" max="11514" width="13.8833333333333" style="121" customWidth="1"/>
    <col min="11515" max="11517" width="9" style="121"/>
    <col min="11518" max="11519" width="10.5" style="121" customWidth="1"/>
    <col min="11520" max="11766" width="9" style="121"/>
    <col min="11767" max="11767" width="41.6333333333333" style="121" customWidth="1"/>
    <col min="11768" max="11769" width="14.5" style="121" customWidth="1"/>
    <col min="11770" max="11770" width="13.8833333333333" style="121" customWidth="1"/>
    <col min="11771" max="11773" width="9" style="121"/>
    <col min="11774" max="11775" width="10.5" style="121" customWidth="1"/>
    <col min="11776" max="12022" width="9" style="121"/>
    <col min="12023" max="12023" width="41.6333333333333" style="121" customWidth="1"/>
    <col min="12024" max="12025" width="14.5" style="121" customWidth="1"/>
    <col min="12026" max="12026" width="13.8833333333333" style="121" customWidth="1"/>
    <col min="12027" max="12029" width="9" style="121"/>
    <col min="12030" max="12031" width="10.5" style="121" customWidth="1"/>
    <col min="12032" max="12278" width="9" style="121"/>
    <col min="12279" max="12279" width="41.6333333333333" style="121" customWidth="1"/>
    <col min="12280" max="12281" width="14.5" style="121" customWidth="1"/>
    <col min="12282" max="12282" width="13.8833333333333" style="121" customWidth="1"/>
    <col min="12283" max="12285" width="9" style="121"/>
    <col min="12286" max="12287" width="10.5" style="121" customWidth="1"/>
    <col min="12288" max="12534" width="9" style="121"/>
    <col min="12535" max="12535" width="41.6333333333333" style="121" customWidth="1"/>
    <col min="12536" max="12537" width="14.5" style="121" customWidth="1"/>
    <col min="12538" max="12538" width="13.8833333333333" style="121" customWidth="1"/>
    <col min="12539" max="12541" width="9" style="121"/>
    <col min="12542" max="12543" width="10.5" style="121" customWidth="1"/>
    <col min="12544" max="12790" width="9" style="121"/>
    <col min="12791" max="12791" width="41.6333333333333" style="121" customWidth="1"/>
    <col min="12792" max="12793" width="14.5" style="121" customWidth="1"/>
    <col min="12794" max="12794" width="13.8833333333333" style="121" customWidth="1"/>
    <col min="12795" max="12797" width="9" style="121"/>
    <col min="12798" max="12799" width="10.5" style="121" customWidth="1"/>
    <col min="12800" max="13046" width="9" style="121"/>
    <col min="13047" max="13047" width="41.6333333333333" style="121" customWidth="1"/>
    <col min="13048" max="13049" width="14.5" style="121" customWidth="1"/>
    <col min="13050" max="13050" width="13.8833333333333" style="121" customWidth="1"/>
    <col min="13051" max="13053" width="9" style="121"/>
    <col min="13054" max="13055" width="10.5" style="121" customWidth="1"/>
    <col min="13056" max="13302" width="9" style="121"/>
    <col min="13303" max="13303" width="41.6333333333333" style="121" customWidth="1"/>
    <col min="13304" max="13305" width="14.5" style="121" customWidth="1"/>
    <col min="13306" max="13306" width="13.8833333333333" style="121" customWidth="1"/>
    <col min="13307" max="13309" width="9" style="121"/>
    <col min="13310" max="13311" width="10.5" style="121" customWidth="1"/>
    <col min="13312" max="13558" width="9" style="121"/>
    <col min="13559" max="13559" width="41.6333333333333" style="121" customWidth="1"/>
    <col min="13560" max="13561" width="14.5" style="121" customWidth="1"/>
    <col min="13562" max="13562" width="13.8833333333333" style="121" customWidth="1"/>
    <col min="13563" max="13565" width="9" style="121"/>
    <col min="13566" max="13567" width="10.5" style="121" customWidth="1"/>
    <col min="13568" max="13814" width="9" style="121"/>
    <col min="13815" max="13815" width="41.6333333333333" style="121" customWidth="1"/>
    <col min="13816" max="13817" width="14.5" style="121" customWidth="1"/>
    <col min="13818" max="13818" width="13.8833333333333" style="121" customWidth="1"/>
    <col min="13819" max="13821" width="9" style="121"/>
    <col min="13822" max="13823" width="10.5" style="121" customWidth="1"/>
    <col min="13824" max="14070" width="9" style="121"/>
    <col min="14071" max="14071" width="41.6333333333333" style="121" customWidth="1"/>
    <col min="14072" max="14073" width="14.5" style="121" customWidth="1"/>
    <col min="14074" max="14074" width="13.8833333333333" style="121" customWidth="1"/>
    <col min="14075" max="14077" width="9" style="121"/>
    <col min="14078" max="14079" width="10.5" style="121" customWidth="1"/>
    <col min="14080" max="14326" width="9" style="121"/>
    <col min="14327" max="14327" width="41.6333333333333" style="121" customWidth="1"/>
    <col min="14328" max="14329" width="14.5" style="121" customWidth="1"/>
    <col min="14330" max="14330" width="13.8833333333333" style="121" customWidth="1"/>
    <col min="14331" max="14333" width="9" style="121"/>
    <col min="14334" max="14335" width="10.5" style="121" customWidth="1"/>
    <col min="14336" max="14582" width="9" style="121"/>
    <col min="14583" max="14583" width="41.6333333333333" style="121" customWidth="1"/>
    <col min="14584" max="14585" width="14.5" style="121" customWidth="1"/>
    <col min="14586" max="14586" width="13.8833333333333" style="121" customWidth="1"/>
    <col min="14587" max="14589" width="9" style="121"/>
    <col min="14590" max="14591" width="10.5" style="121" customWidth="1"/>
    <col min="14592" max="14838" width="9" style="121"/>
    <col min="14839" max="14839" width="41.6333333333333" style="121" customWidth="1"/>
    <col min="14840" max="14841" width="14.5" style="121" customWidth="1"/>
    <col min="14842" max="14842" width="13.8833333333333" style="121" customWidth="1"/>
    <col min="14843" max="14845" width="9" style="121"/>
    <col min="14846" max="14847" width="10.5" style="121" customWidth="1"/>
    <col min="14848" max="15094" width="9" style="121"/>
    <col min="15095" max="15095" width="41.6333333333333" style="121" customWidth="1"/>
    <col min="15096" max="15097" width="14.5" style="121" customWidth="1"/>
    <col min="15098" max="15098" width="13.8833333333333" style="121" customWidth="1"/>
    <col min="15099" max="15101" width="9" style="121"/>
    <col min="15102" max="15103" width="10.5" style="121" customWidth="1"/>
    <col min="15104" max="15350" width="9" style="121"/>
    <col min="15351" max="15351" width="41.6333333333333" style="121" customWidth="1"/>
    <col min="15352" max="15353" width="14.5" style="121" customWidth="1"/>
    <col min="15354" max="15354" width="13.8833333333333" style="121" customWidth="1"/>
    <col min="15355" max="15357" width="9" style="121"/>
    <col min="15358" max="15359" width="10.5" style="121" customWidth="1"/>
    <col min="15360" max="15606" width="9" style="121"/>
    <col min="15607" max="15607" width="41.6333333333333" style="121" customWidth="1"/>
    <col min="15608" max="15609" width="14.5" style="121" customWidth="1"/>
    <col min="15610" max="15610" width="13.8833333333333" style="121" customWidth="1"/>
    <col min="15611" max="15613" width="9" style="121"/>
    <col min="15614" max="15615" width="10.5" style="121" customWidth="1"/>
    <col min="15616" max="15862" width="9" style="121"/>
    <col min="15863" max="15863" width="41.6333333333333" style="121" customWidth="1"/>
    <col min="15864" max="15865" width="14.5" style="121" customWidth="1"/>
    <col min="15866" max="15866" width="13.8833333333333" style="121" customWidth="1"/>
    <col min="15867" max="15869" width="9" style="121"/>
    <col min="15870" max="15871" width="10.5" style="121" customWidth="1"/>
    <col min="15872" max="16118" width="9" style="121"/>
    <col min="16119" max="16119" width="41.6333333333333" style="121" customWidth="1"/>
    <col min="16120" max="16121" width="14.5" style="121" customWidth="1"/>
    <col min="16122" max="16122" width="13.8833333333333" style="121" customWidth="1"/>
    <col min="16123" max="16125" width="9" style="121"/>
    <col min="16126" max="16127" width="10.5" style="121" customWidth="1"/>
    <col min="16128" max="16384" width="9" style="121"/>
  </cols>
  <sheetData>
    <row r="1" ht="45" customHeight="1" spans="1:5">
      <c r="A1" s="106" t="str">
        <f>目录!A32</f>
        <v>4-6  2026年嵩明县县本级社会保险基金支出预算情况表</v>
      </c>
      <c r="B1" s="124"/>
      <c r="C1" s="124"/>
      <c r="D1" s="125"/>
      <c r="E1" s="126"/>
    </row>
    <row r="2" ht="20.1" customHeight="1" spans="1:5">
      <c r="A2" s="127"/>
      <c r="B2" s="128"/>
      <c r="C2" s="129"/>
      <c r="D2" s="130" t="s">
        <v>1865</v>
      </c>
      <c r="E2" s="126"/>
    </row>
    <row r="3" ht="45" customHeight="1" spans="1:5">
      <c r="A3" s="131" t="str">
        <f>表头!A2</f>
        <v>项目</v>
      </c>
      <c r="B3" s="131" t="str">
        <f>[4]表头!B2</f>
        <v>2025年执行数</v>
      </c>
      <c r="C3" s="131" t="str">
        <f>[4]表头!C2</f>
        <v>2026年预算数</v>
      </c>
      <c r="D3" s="132" t="str">
        <f>表头!D2</f>
        <v>预算数比上年执行数增长%</v>
      </c>
      <c r="E3" s="133" t="s">
        <v>1735</v>
      </c>
    </row>
    <row r="4" ht="36" customHeight="1" spans="1:5">
      <c r="A4" s="134" t="s">
        <v>1866</v>
      </c>
      <c r="B4" s="135">
        <v>64014</v>
      </c>
      <c r="C4" s="136">
        <v>67348</v>
      </c>
      <c r="D4" s="137">
        <f>IFERROR((C4/B4-1)*100,"")</f>
        <v>5.20823569844096</v>
      </c>
      <c r="E4" s="133" t="str">
        <f t="shared" ref="E4:E22" si="0">IF(A4&lt;&gt;"",IF(SUM(B4:C4)&lt;&gt;0,"是","否"),"是")</f>
        <v>是</v>
      </c>
    </row>
    <row r="5" ht="36" customHeight="1" spans="1:5">
      <c r="A5" s="138" t="s">
        <v>1867</v>
      </c>
      <c r="B5" s="139">
        <v>20740</v>
      </c>
      <c r="C5" s="140">
        <v>24133</v>
      </c>
      <c r="D5" s="137">
        <f t="shared" ref="D5:D22" si="1">IFERROR((C5/B5-1)*100,"")</f>
        <v>16.3596914175506</v>
      </c>
      <c r="E5" s="133" t="str">
        <f t="shared" si="0"/>
        <v>是</v>
      </c>
    </row>
    <row r="6" ht="36" customHeight="1" spans="1:5">
      <c r="A6" s="134" t="s">
        <v>1868</v>
      </c>
      <c r="B6" s="135">
        <v>24550</v>
      </c>
      <c r="C6" s="136">
        <v>26353</v>
      </c>
      <c r="D6" s="137">
        <f t="shared" si="1"/>
        <v>7.34419551934826</v>
      </c>
      <c r="E6" s="133" t="str">
        <f t="shared" si="0"/>
        <v>是</v>
      </c>
    </row>
    <row r="7" ht="36" customHeight="1" spans="1:5">
      <c r="A7" s="138" t="s">
        <v>1867</v>
      </c>
      <c r="B7" s="139">
        <v>24501</v>
      </c>
      <c r="C7" s="141">
        <v>26201</v>
      </c>
      <c r="D7" s="137">
        <f t="shared" si="1"/>
        <v>6.93849230643646</v>
      </c>
      <c r="E7" s="133" t="str">
        <f t="shared" si="0"/>
        <v>是</v>
      </c>
    </row>
    <row r="8" ht="36" customHeight="1" spans="1:5">
      <c r="A8" s="134" t="s">
        <v>1869</v>
      </c>
      <c r="B8" s="135"/>
      <c r="C8" s="142"/>
      <c r="D8" s="137" t="str">
        <f t="shared" si="1"/>
        <v/>
      </c>
      <c r="E8" s="133" t="str">
        <f t="shared" si="0"/>
        <v>否</v>
      </c>
    </row>
    <row r="9" ht="36" customHeight="1" spans="1:5">
      <c r="A9" s="138" t="s">
        <v>1867</v>
      </c>
      <c r="B9" s="139"/>
      <c r="C9" s="143"/>
      <c r="D9" s="137" t="str">
        <f t="shared" si="1"/>
        <v/>
      </c>
      <c r="E9" s="133" t="str">
        <f t="shared" si="0"/>
        <v>否</v>
      </c>
    </row>
    <row r="10" ht="36" customHeight="1" spans="1:5">
      <c r="A10" s="134" t="s">
        <v>1870</v>
      </c>
      <c r="B10" s="135"/>
      <c r="C10" s="136"/>
      <c r="D10" s="137" t="str">
        <f t="shared" si="1"/>
        <v/>
      </c>
      <c r="E10" s="133" t="str">
        <f t="shared" si="0"/>
        <v>否</v>
      </c>
    </row>
    <row r="11" ht="36" customHeight="1" spans="1:5">
      <c r="A11" s="138" t="s">
        <v>1867</v>
      </c>
      <c r="B11" s="139"/>
      <c r="C11" s="141"/>
      <c r="D11" s="137" t="str">
        <f t="shared" si="1"/>
        <v/>
      </c>
      <c r="E11" s="133" t="str">
        <f t="shared" si="0"/>
        <v>否</v>
      </c>
    </row>
    <row r="12" ht="36" customHeight="1" spans="1:5">
      <c r="A12" s="134" t="s">
        <v>1871</v>
      </c>
      <c r="B12" s="135"/>
      <c r="C12" s="136"/>
      <c r="D12" s="137" t="str">
        <f t="shared" si="1"/>
        <v/>
      </c>
      <c r="E12" s="133" t="str">
        <f t="shared" si="0"/>
        <v>否</v>
      </c>
    </row>
    <row r="13" ht="36" customHeight="1" spans="1:5">
      <c r="A13" s="138" t="s">
        <v>1867</v>
      </c>
      <c r="B13" s="139"/>
      <c r="C13" s="141"/>
      <c r="D13" s="137" t="str">
        <f t="shared" si="1"/>
        <v/>
      </c>
      <c r="E13" s="133" t="str">
        <f t="shared" si="0"/>
        <v>否</v>
      </c>
    </row>
    <row r="14" s="120" customFormat="1" ht="36" customHeight="1" spans="1:5">
      <c r="A14" s="134" t="s">
        <v>1872</v>
      </c>
      <c r="B14" s="144"/>
      <c r="C14" s="142"/>
      <c r="D14" s="137" t="str">
        <f t="shared" si="1"/>
        <v/>
      </c>
      <c r="E14" s="133" t="str">
        <f t="shared" si="0"/>
        <v>否</v>
      </c>
    </row>
    <row r="15" ht="36" customHeight="1" spans="1:5">
      <c r="A15" s="138" t="s">
        <v>1867</v>
      </c>
      <c r="B15" s="145"/>
      <c r="C15" s="143"/>
      <c r="D15" s="137" t="str">
        <f t="shared" si="1"/>
        <v/>
      </c>
      <c r="E15" s="133" t="str">
        <f t="shared" si="0"/>
        <v>否</v>
      </c>
    </row>
    <row r="16" ht="36" customHeight="1" spans="1:5">
      <c r="A16" s="134" t="s">
        <v>1873</v>
      </c>
      <c r="B16" s="146"/>
      <c r="C16" s="136"/>
      <c r="D16" s="137" t="str">
        <f t="shared" si="1"/>
        <v/>
      </c>
      <c r="E16" s="133" t="str">
        <f t="shared" si="0"/>
        <v>否</v>
      </c>
    </row>
    <row r="17" ht="36" customHeight="1" spans="1:5">
      <c r="A17" s="138" t="s">
        <v>1867</v>
      </c>
      <c r="B17" s="147"/>
      <c r="C17" s="148"/>
      <c r="D17" s="137" t="str">
        <f t="shared" si="1"/>
        <v/>
      </c>
      <c r="E17" s="133" t="str">
        <f t="shared" si="0"/>
        <v>否</v>
      </c>
    </row>
    <row r="18" ht="36" customHeight="1" spans="1:5">
      <c r="A18" s="149" t="s">
        <v>1874</v>
      </c>
      <c r="B18" s="146">
        <v>88564</v>
      </c>
      <c r="C18" s="146">
        <v>93701</v>
      </c>
      <c r="D18" s="137">
        <f t="shared" si="1"/>
        <v>5.80032518856419</v>
      </c>
      <c r="E18" s="133" t="str">
        <f t="shared" si="0"/>
        <v>是</v>
      </c>
    </row>
    <row r="19" ht="36" customHeight="1" spans="1:5">
      <c r="A19" s="138" t="s">
        <v>1875</v>
      </c>
      <c r="B19" s="147">
        <v>45241</v>
      </c>
      <c r="C19" s="147">
        <v>50334</v>
      </c>
      <c r="D19" s="137">
        <f t="shared" si="1"/>
        <v>11.2574876771071</v>
      </c>
      <c r="E19" s="133" t="str">
        <f t="shared" si="0"/>
        <v>是</v>
      </c>
    </row>
    <row r="20" ht="36" customHeight="1" spans="1:5">
      <c r="A20" s="134" t="s">
        <v>1876</v>
      </c>
      <c r="B20" s="146"/>
      <c r="C20" s="150"/>
      <c r="D20" s="137" t="str">
        <f t="shared" si="1"/>
        <v/>
      </c>
      <c r="E20" s="133" t="str">
        <f t="shared" si="0"/>
        <v>否</v>
      </c>
    </row>
    <row r="21" ht="36" customHeight="1" spans="1:5">
      <c r="A21" s="151" t="s">
        <v>1877</v>
      </c>
      <c r="B21" s="146"/>
      <c r="C21" s="150"/>
      <c r="D21" s="137" t="str">
        <f t="shared" si="1"/>
        <v/>
      </c>
      <c r="E21" s="133" t="str">
        <f t="shared" si="0"/>
        <v>否</v>
      </c>
    </row>
    <row r="22" ht="36" customHeight="1" spans="1:5">
      <c r="A22" s="149" t="s">
        <v>1878</v>
      </c>
      <c r="B22" s="146">
        <v>88564</v>
      </c>
      <c r="C22" s="146">
        <v>93701</v>
      </c>
      <c r="D22" s="137">
        <f t="shared" si="1"/>
        <v>5.80032518856419</v>
      </c>
      <c r="E22" s="133" t="str">
        <f t="shared" si="0"/>
        <v>是</v>
      </c>
    </row>
    <row r="23" ht="34" customHeight="1" spans="1:5">
      <c r="A23" s="152"/>
      <c r="B23" s="152"/>
      <c r="C23" s="152"/>
      <c r="D23" s="153"/>
    </row>
    <row r="24" spans="1:5">
      <c r="B24" s="154"/>
      <c r="C24" s="154"/>
    </row>
    <row r="25" spans="1:5">
      <c r="B25" s="154"/>
      <c r="C25" s="154"/>
    </row>
    <row r="26" spans="1:5">
      <c r="B26" s="154"/>
      <c r="C26" s="154"/>
    </row>
  </sheetData>
  <mergeCells count="2">
    <mergeCell ref="A1:D1"/>
    <mergeCell ref="A23:D23"/>
  </mergeCells>
  <conditionalFormatting sqref="D16">
    <cfRule type="cellIs" dxfId="5" priority="5" stopIfTrue="1" operator="lessThan">
      <formula>0</formula>
    </cfRule>
  </conditionalFormatting>
  <conditionalFormatting sqref="E16:F16">
    <cfRule type="cellIs" dxfId="5" priority="6" stopIfTrue="1" operator="lessThan">
      <formula>0</formula>
    </cfRule>
  </conditionalFormatting>
  <conditionalFormatting sqref="D21:D22">
    <cfRule type="cellIs" dxfId="3" priority="3" stopIfTrue="1" operator="lessThanOrEqual">
      <formula>-1</formula>
    </cfRule>
  </conditionalFormatting>
  <conditionalFormatting sqref="D5:D7 D10:D13 D16:D17 D20">
    <cfRule type="cellIs" dxfId="3" priority="4" stopIfTrue="1" operator="lessThanOrEqual">
      <formula>-1</formula>
    </cfRule>
  </conditionalFormatting>
  <conditionalFormatting sqref="B14:B22 C18:C19 C22">
    <cfRule type="cellIs" dxfId="5" priority="1" stopIfTrue="1" operator="lessThan">
      <formula>0</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9"/>
  <sheetViews>
    <sheetView workbookViewId="0">
      <selection activeCell="F36" sqref="F36"/>
    </sheetView>
  </sheetViews>
  <sheetFormatPr defaultColWidth="10" defaultRowHeight="13.5"/>
  <cols>
    <col min="1" max="1" width="24.6333333333333" style="104" customWidth="1"/>
    <col min="2" max="7" width="15.6333333333333" style="51" customWidth="1"/>
    <col min="8" max="8" width="9.76666666666667" style="51" customWidth="1"/>
    <col min="9" max="9" width="14.75" style="105"/>
    <col min="10" max="10" width="13.6333333333333" style="105"/>
    <col min="11" max="16384" width="10" style="51"/>
  </cols>
  <sheetData>
    <row r="1" s="51" customFormat="1" ht="28.6" customHeight="1" spans="1:13">
      <c r="A1" s="106" t="str">
        <f>目录!A33</f>
        <v>5-1  2025年嵩明县地方政府债务限额及余额预算情况表</v>
      </c>
      <c r="B1" s="106"/>
      <c r="C1" s="106"/>
      <c r="D1" s="106"/>
      <c r="E1" s="106"/>
      <c r="F1" s="106"/>
      <c r="G1" s="106"/>
      <c r="I1" s="105"/>
      <c r="J1" s="105"/>
    </row>
    <row r="2" s="51" customFormat="1" ht="16" customHeight="1" spans="1:13">
      <c r="A2" s="107"/>
      <c r="B2" s="107"/>
      <c r="C2" s="107"/>
      <c r="D2" s="107"/>
      <c r="E2" s="107"/>
      <c r="F2" s="107"/>
      <c r="G2" s="107"/>
      <c r="I2" s="105"/>
      <c r="J2" s="105"/>
    </row>
    <row r="3" s="51" customFormat="1" ht="21" customHeight="1" spans="1:13">
      <c r="A3" s="108"/>
      <c r="B3" s="109"/>
      <c r="C3" s="110"/>
      <c r="D3" s="110"/>
      <c r="E3" s="110"/>
      <c r="F3" s="111" t="s">
        <v>1879</v>
      </c>
      <c r="G3" s="111"/>
      <c r="I3" s="105"/>
      <c r="J3" s="105"/>
    </row>
    <row r="4" s="51" customFormat="1" ht="30" customHeight="1" spans="1:13">
      <c r="A4" s="112" t="s">
        <v>1880</v>
      </c>
      <c r="B4" s="112" t="s">
        <v>1881</v>
      </c>
      <c r="C4" s="112"/>
      <c r="D4" s="112"/>
      <c r="E4" s="112" t="s">
        <v>1882</v>
      </c>
      <c r="F4" s="112"/>
      <c r="G4" s="112"/>
      <c r="I4" s="105"/>
      <c r="J4" s="105"/>
    </row>
    <row r="5" s="51" customFormat="1" ht="30" customHeight="1" spans="1:13">
      <c r="A5" s="112"/>
      <c r="B5" s="113"/>
      <c r="C5" s="112" t="s">
        <v>1883</v>
      </c>
      <c r="D5" s="112" t="s">
        <v>1884</v>
      </c>
      <c r="E5" s="113"/>
      <c r="F5" s="112" t="s">
        <v>1883</v>
      </c>
      <c r="G5" s="112" t="s">
        <v>1884</v>
      </c>
      <c r="I5" s="105"/>
      <c r="J5" s="105"/>
    </row>
    <row r="6" s="51" customFormat="1" ht="30" customHeight="1" spans="1:13">
      <c r="A6" s="112" t="s">
        <v>1885</v>
      </c>
      <c r="B6" s="112" t="s">
        <v>1886</v>
      </c>
      <c r="C6" s="112" t="s">
        <v>1887</v>
      </c>
      <c r="D6" s="112" t="s">
        <v>1888</v>
      </c>
      <c r="E6" s="112" t="s">
        <v>1889</v>
      </c>
      <c r="F6" s="112" t="s">
        <v>1890</v>
      </c>
      <c r="G6" s="112" t="s">
        <v>1891</v>
      </c>
      <c r="I6" s="105"/>
      <c r="J6" s="105"/>
    </row>
    <row r="7" s="52" customFormat="1" ht="35" hidden="1" customHeight="1" spans="1:13">
      <c r="A7" s="81" t="s">
        <v>1892</v>
      </c>
      <c r="B7" s="114"/>
      <c r="C7" s="114"/>
      <c r="D7" s="114"/>
      <c r="E7" s="114"/>
      <c r="F7" s="114"/>
      <c r="G7" s="114"/>
      <c r="H7" s="115"/>
      <c r="I7" s="116"/>
      <c r="J7" s="116"/>
      <c r="K7" s="116"/>
      <c r="L7" s="116"/>
      <c r="M7" s="116"/>
    </row>
    <row r="8" s="52" customFormat="1" ht="35" hidden="1" customHeight="1" spans="1:13">
      <c r="A8" s="81" t="s">
        <v>1893</v>
      </c>
      <c r="B8" s="114"/>
      <c r="C8" s="114"/>
      <c r="D8" s="114"/>
      <c r="E8" s="114"/>
      <c r="F8" s="114"/>
      <c r="G8" s="114"/>
      <c r="H8" s="115"/>
      <c r="I8" s="116"/>
      <c r="J8" s="116"/>
      <c r="K8" s="116"/>
      <c r="L8" s="116"/>
      <c r="M8" s="116"/>
    </row>
    <row r="9" s="52" customFormat="1" ht="35" hidden="1" customHeight="1" spans="1:13">
      <c r="A9" s="81" t="s">
        <v>1894</v>
      </c>
      <c r="B9" s="114"/>
      <c r="C9" s="114"/>
      <c r="D9" s="114"/>
      <c r="E9" s="114"/>
      <c r="F9" s="114"/>
      <c r="G9" s="114"/>
      <c r="H9" s="115"/>
      <c r="I9" s="116"/>
      <c r="J9" s="116"/>
      <c r="K9" s="116"/>
      <c r="L9" s="116"/>
      <c r="M9" s="116"/>
    </row>
    <row r="10" s="52" customFormat="1" ht="35" hidden="1" customHeight="1" spans="1:13">
      <c r="A10" s="117" t="s">
        <v>1895</v>
      </c>
      <c r="B10" s="114"/>
      <c r="C10" s="114"/>
      <c r="D10" s="114"/>
      <c r="E10" s="114"/>
      <c r="F10" s="114"/>
      <c r="G10" s="114"/>
      <c r="H10" s="115"/>
      <c r="I10" s="116"/>
      <c r="J10" s="116"/>
      <c r="K10" s="116"/>
      <c r="L10" s="116"/>
      <c r="M10" s="116"/>
    </row>
    <row r="11" s="52" customFormat="1" ht="35" hidden="1" customHeight="1" spans="1:13">
      <c r="A11" s="117" t="s">
        <v>1896</v>
      </c>
      <c r="B11" s="114"/>
      <c r="C11" s="114"/>
      <c r="D11" s="114"/>
      <c r="E11" s="114"/>
      <c r="F11" s="114"/>
      <c r="G11" s="114"/>
      <c r="H11" s="115"/>
      <c r="I11" s="116"/>
      <c r="J11" s="116"/>
      <c r="K11" s="116"/>
      <c r="L11" s="116"/>
      <c r="M11" s="116"/>
    </row>
    <row r="12" s="52" customFormat="1" ht="35" hidden="1" customHeight="1" spans="1:13">
      <c r="A12" s="117" t="s">
        <v>1897</v>
      </c>
      <c r="B12" s="114"/>
      <c r="C12" s="114"/>
      <c r="D12" s="114"/>
      <c r="E12" s="114"/>
      <c r="F12" s="114"/>
      <c r="G12" s="114"/>
      <c r="H12" s="115"/>
      <c r="I12" s="116"/>
      <c r="J12" s="116"/>
      <c r="K12" s="116"/>
      <c r="L12" s="116"/>
      <c r="M12" s="116"/>
    </row>
    <row r="13" s="52" customFormat="1" ht="35" hidden="1" customHeight="1" spans="1:13">
      <c r="A13" s="117" t="s">
        <v>1898</v>
      </c>
      <c r="B13" s="114"/>
      <c r="C13" s="114"/>
      <c r="D13" s="114"/>
      <c r="E13" s="114"/>
      <c r="F13" s="114"/>
      <c r="G13" s="114"/>
      <c r="H13" s="115"/>
      <c r="I13" s="116"/>
      <c r="J13" s="116"/>
      <c r="K13" s="116"/>
      <c r="L13" s="116"/>
      <c r="M13" s="116"/>
    </row>
    <row r="14" s="52" customFormat="1" ht="35" hidden="1" customHeight="1" spans="1:13">
      <c r="A14" s="81" t="s">
        <v>1899</v>
      </c>
      <c r="B14" s="114"/>
      <c r="C14" s="114"/>
      <c r="D14" s="114"/>
      <c r="E14" s="114"/>
      <c r="F14" s="114"/>
      <c r="G14" s="114"/>
      <c r="H14" s="115"/>
      <c r="I14" s="116"/>
      <c r="J14" s="116"/>
      <c r="K14" s="116"/>
      <c r="L14" s="116"/>
      <c r="M14" s="116"/>
    </row>
    <row r="15" s="52" customFormat="1" ht="35" hidden="1" customHeight="1" spans="1:13">
      <c r="A15" s="117" t="s">
        <v>1900</v>
      </c>
      <c r="B15" s="114"/>
      <c r="C15" s="114"/>
      <c r="D15" s="114"/>
      <c r="E15" s="114"/>
      <c r="F15" s="114"/>
      <c r="G15" s="114"/>
      <c r="H15" s="115"/>
      <c r="I15" s="116"/>
      <c r="J15" s="116"/>
      <c r="K15" s="116"/>
      <c r="L15" s="116"/>
      <c r="M15" s="116"/>
    </row>
    <row r="16" s="52" customFormat="1" ht="35" hidden="1" customHeight="1" spans="1:13">
      <c r="A16" s="117" t="s">
        <v>1901</v>
      </c>
      <c r="B16" s="114"/>
      <c r="C16" s="114"/>
      <c r="D16" s="114"/>
      <c r="E16" s="114"/>
      <c r="F16" s="114"/>
      <c r="G16" s="114"/>
      <c r="H16" s="115"/>
      <c r="I16" s="116"/>
      <c r="J16" s="116"/>
      <c r="K16" s="116"/>
      <c r="L16" s="116"/>
      <c r="M16" s="116"/>
    </row>
    <row r="17" s="52" customFormat="1" ht="35" hidden="1" customHeight="1" spans="1:13">
      <c r="A17" s="117" t="s">
        <v>1902</v>
      </c>
      <c r="B17" s="114"/>
      <c r="C17" s="114"/>
      <c r="D17" s="114"/>
      <c r="E17" s="114"/>
      <c r="F17" s="114"/>
      <c r="G17" s="114"/>
      <c r="H17" s="115"/>
      <c r="I17" s="116"/>
      <c r="J17" s="116"/>
      <c r="K17" s="116"/>
      <c r="L17" s="116"/>
      <c r="M17" s="116"/>
    </row>
    <row r="18" s="52" customFormat="1" ht="35" hidden="1" customHeight="1" spans="1:13">
      <c r="A18" s="117" t="s">
        <v>1903</v>
      </c>
      <c r="B18" s="114"/>
      <c r="C18" s="114"/>
      <c r="D18" s="114"/>
      <c r="E18" s="114"/>
      <c r="F18" s="114"/>
      <c r="G18" s="114"/>
      <c r="H18" s="115"/>
      <c r="I18" s="116"/>
      <c r="J18" s="116"/>
      <c r="K18" s="116"/>
      <c r="L18" s="116"/>
      <c r="M18" s="116"/>
    </row>
    <row r="19" s="52" customFormat="1" ht="35" hidden="1" customHeight="1" spans="1:13">
      <c r="A19" s="117" t="s">
        <v>1904</v>
      </c>
      <c r="B19" s="114"/>
      <c r="C19" s="114"/>
      <c r="D19" s="114"/>
      <c r="E19" s="114"/>
      <c r="F19" s="114"/>
      <c r="G19" s="114"/>
      <c r="H19" s="115"/>
      <c r="I19" s="116"/>
      <c r="J19" s="116"/>
      <c r="K19" s="116"/>
      <c r="L19" s="116"/>
      <c r="M19" s="116"/>
    </row>
    <row r="20" s="52" customFormat="1" ht="35" hidden="1" customHeight="1" spans="1:13">
      <c r="A20" s="117" t="s">
        <v>1905</v>
      </c>
      <c r="B20" s="114"/>
      <c r="C20" s="114"/>
      <c r="D20" s="114"/>
      <c r="E20" s="114"/>
      <c r="F20" s="114"/>
      <c r="G20" s="114"/>
      <c r="H20" s="115"/>
      <c r="I20" s="116"/>
      <c r="J20" s="116"/>
      <c r="K20" s="116"/>
      <c r="L20" s="116"/>
      <c r="M20" s="116"/>
    </row>
    <row r="21" s="52" customFormat="1" ht="35" hidden="1" customHeight="1" spans="1:13">
      <c r="A21" s="117" t="s">
        <v>1906</v>
      </c>
      <c r="B21" s="114"/>
      <c r="C21" s="114"/>
      <c r="D21" s="114"/>
      <c r="E21" s="114"/>
      <c r="F21" s="114"/>
      <c r="G21" s="114"/>
      <c r="H21" s="115"/>
      <c r="I21" s="116"/>
      <c r="J21" s="116"/>
      <c r="K21" s="116"/>
      <c r="L21" s="116"/>
      <c r="M21" s="116"/>
    </row>
    <row r="22" s="52" customFormat="1" ht="35" hidden="1" customHeight="1" spans="1:13">
      <c r="A22" s="117" t="s">
        <v>1907</v>
      </c>
      <c r="B22" s="114"/>
      <c r="C22" s="114"/>
      <c r="D22" s="114"/>
      <c r="E22" s="114"/>
      <c r="F22" s="114"/>
      <c r="G22" s="114"/>
      <c r="H22" s="115"/>
      <c r="I22" s="116"/>
      <c r="J22" s="116"/>
      <c r="K22" s="116"/>
      <c r="L22" s="116"/>
      <c r="M22" s="116"/>
    </row>
    <row r="23" s="52" customFormat="1" ht="35" hidden="1" customHeight="1" spans="1:13">
      <c r="A23" s="117" t="s">
        <v>1908</v>
      </c>
      <c r="B23" s="114"/>
      <c r="C23" s="114"/>
      <c r="D23" s="114"/>
      <c r="E23" s="114"/>
      <c r="F23" s="114"/>
      <c r="G23" s="114"/>
      <c r="H23" s="115"/>
      <c r="I23" s="116"/>
      <c r="J23" s="116"/>
      <c r="K23" s="116"/>
      <c r="L23" s="116"/>
      <c r="M23" s="116"/>
    </row>
    <row r="24" s="52" customFormat="1" ht="35" hidden="1" customHeight="1" spans="1:13">
      <c r="A24" s="117" t="s">
        <v>1909</v>
      </c>
      <c r="B24" s="114"/>
      <c r="C24" s="114"/>
      <c r="D24" s="114"/>
      <c r="E24" s="114"/>
      <c r="F24" s="114"/>
      <c r="G24" s="114"/>
      <c r="H24" s="115"/>
      <c r="I24" s="116"/>
      <c r="J24" s="116"/>
      <c r="K24" s="116"/>
      <c r="L24" s="116"/>
      <c r="M24" s="116"/>
    </row>
    <row r="25" s="52" customFormat="1" ht="35" hidden="1" customHeight="1" spans="1:13">
      <c r="A25" s="117" t="s">
        <v>1910</v>
      </c>
      <c r="B25" s="114"/>
      <c r="C25" s="114"/>
      <c r="D25" s="114"/>
      <c r="E25" s="114"/>
      <c r="F25" s="114"/>
      <c r="G25" s="114"/>
      <c r="H25" s="115"/>
      <c r="I25" s="116"/>
      <c r="J25" s="116"/>
      <c r="K25" s="116"/>
      <c r="L25" s="116"/>
      <c r="M25" s="116"/>
    </row>
    <row r="26" s="52" customFormat="1" ht="35" hidden="1" customHeight="1" spans="1:13">
      <c r="A26" s="117" t="s">
        <v>1911</v>
      </c>
      <c r="B26" s="114"/>
      <c r="C26" s="114"/>
      <c r="D26" s="114"/>
      <c r="E26" s="114"/>
      <c r="F26" s="114"/>
      <c r="G26" s="114"/>
      <c r="H26" s="115"/>
      <c r="I26" s="116"/>
      <c r="J26" s="116"/>
      <c r="K26" s="116"/>
      <c r="L26" s="116"/>
      <c r="M26" s="116"/>
    </row>
    <row r="27" s="52" customFormat="1" ht="35" customHeight="1" spans="1:13">
      <c r="A27" s="117" t="s">
        <v>1912</v>
      </c>
      <c r="B27" s="118">
        <f>C27+D27</f>
        <v>90.3619</v>
      </c>
      <c r="C27" s="118">
        <v>40.8525</v>
      </c>
      <c r="D27" s="118">
        <v>49.5094</v>
      </c>
      <c r="E27" s="118">
        <f>F27+G27</f>
        <v>87.5424</v>
      </c>
      <c r="F27" s="118">
        <v>39.2305</v>
      </c>
      <c r="G27" s="118">
        <v>48.3119</v>
      </c>
      <c r="H27" s="115"/>
      <c r="I27" s="116"/>
      <c r="J27" s="116"/>
      <c r="K27" s="116"/>
      <c r="L27" s="116"/>
      <c r="M27" s="116"/>
    </row>
    <row r="28" s="52" customFormat="1" ht="35" hidden="1" customHeight="1" spans="1:13">
      <c r="A28" s="117" t="s">
        <v>1913</v>
      </c>
      <c r="B28" s="114"/>
      <c r="C28" s="114"/>
      <c r="D28" s="114"/>
      <c r="E28" s="114"/>
      <c r="F28" s="114"/>
      <c r="G28" s="114"/>
      <c r="H28" s="115"/>
      <c r="I28" s="116"/>
      <c r="J28" s="116"/>
      <c r="K28" s="116"/>
      <c r="L28" s="116"/>
      <c r="M28" s="116"/>
    </row>
    <row r="29" s="51" customFormat="1" ht="15.75" spans="1:13">
      <c r="A29" s="119" t="s">
        <v>1914</v>
      </c>
      <c r="B29" s="119"/>
      <c r="C29" s="119"/>
      <c r="D29" s="119"/>
      <c r="E29" s="119"/>
      <c r="F29" s="119"/>
      <c r="G29" s="119"/>
      <c r="I29" s="105"/>
      <c r="J29" s="105"/>
    </row>
  </sheetData>
  <mergeCells count="7">
    <mergeCell ref="A1:G1"/>
    <mergeCell ref="A2:G2"/>
    <mergeCell ref="F3:G3"/>
    <mergeCell ref="B4:D4"/>
    <mergeCell ref="E4:G4"/>
    <mergeCell ref="A29:G29"/>
    <mergeCell ref="A4:A5"/>
  </mergeCells>
  <printOptions horizontalCentered="1"/>
  <pageMargins left="0.708333333333333" right="0.708333333333333" top="0.629861111111111" bottom="0.751388888888889" header="0.306944444444444" footer="0.306944444444444"/>
  <pageSetup paperSize="9" fitToHeight="200" orientation="landscape" horizontalDpi="600" verticalDpi="600"/>
  <headerFooter>
    <oddFooter>&amp;C&amp;16- &amp;P -</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4"/>
  <sheetViews>
    <sheetView topLeftCell="A4" workbookViewId="0">
      <selection activeCell="D9" sqref="D9"/>
    </sheetView>
  </sheetViews>
  <sheetFormatPr defaultColWidth="10" defaultRowHeight="13.5" outlineLevelCol="6"/>
  <cols>
    <col min="1" max="1" width="62.25" style="51" customWidth="1"/>
    <col min="2" max="2" width="27.4916666666667" style="51" customWidth="1"/>
    <col min="3" max="3" width="28.6333333333333" style="51" customWidth="1"/>
    <col min="4" max="4" width="13" style="100" customWidth="1"/>
    <col min="5" max="16384" width="10" style="51"/>
  </cols>
  <sheetData>
    <row r="1" s="51" customFormat="1" ht="28.6" customHeight="1" spans="1:7">
      <c r="A1" s="79" t="str">
        <f>目录!A34</f>
        <v>5-2  2025年嵩明县地方政府一般债务余额情况表</v>
      </c>
      <c r="B1" s="79"/>
      <c r="C1" s="79"/>
      <c r="D1" s="100"/>
    </row>
    <row r="2" s="51" customFormat="1" ht="27" customHeight="1" spans="1:7">
      <c r="A2" s="94"/>
      <c r="B2" s="94"/>
      <c r="C2" s="95" t="s">
        <v>1915</v>
      </c>
      <c r="D2" s="100"/>
    </row>
    <row r="3" s="64" customFormat="1" ht="31" customHeight="1" spans="1:7">
      <c r="A3" s="68" t="s">
        <v>1916</v>
      </c>
      <c r="B3" s="68" t="s">
        <v>1844</v>
      </c>
      <c r="C3" s="68" t="s">
        <v>1917</v>
      </c>
      <c r="D3" s="89"/>
    </row>
    <row r="4" s="64" customFormat="1" ht="35" customHeight="1" spans="1:7">
      <c r="A4" s="86" t="s">
        <v>1918</v>
      </c>
      <c r="B4" s="96"/>
      <c r="C4" s="88">
        <v>39.6625</v>
      </c>
      <c r="D4" s="89"/>
    </row>
    <row r="5" s="64" customFormat="1" ht="35" customHeight="1" spans="1:7">
      <c r="A5" s="86" t="s">
        <v>1919</v>
      </c>
      <c r="B5" s="96"/>
      <c r="C5" s="88">
        <v>40.8525</v>
      </c>
      <c r="D5" s="89"/>
    </row>
    <row r="6" s="64" customFormat="1" ht="35" customHeight="1" spans="1:7">
      <c r="A6" s="86" t="s">
        <v>1920</v>
      </c>
      <c r="B6" s="96"/>
      <c r="C6" s="88">
        <v>14.7055</v>
      </c>
      <c r="D6" s="89"/>
    </row>
    <row r="7" s="64" customFormat="1" ht="35" customHeight="1" spans="1:7">
      <c r="A7" s="82" t="s">
        <v>1921</v>
      </c>
      <c r="B7" s="96"/>
      <c r="C7" s="88"/>
      <c r="D7" s="89"/>
    </row>
    <row r="8" s="64" customFormat="1" ht="35" customHeight="1" spans="1:7">
      <c r="A8" s="82" t="s">
        <v>1922</v>
      </c>
      <c r="B8" s="96"/>
      <c r="C8" s="88">
        <v>14.7055</v>
      </c>
      <c r="D8" s="89"/>
    </row>
    <row r="9" s="64" customFormat="1" ht="35" customHeight="1" spans="1:7">
      <c r="A9" s="86" t="s">
        <v>1923</v>
      </c>
      <c r="B9" s="96"/>
      <c r="C9" s="88">
        <v>15.1375</v>
      </c>
      <c r="D9" s="89"/>
      <c r="E9" s="89"/>
    </row>
    <row r="10" s="64" customFormat="1" ht="35" customHeight="1" spans="1:7">
      <c r="A10" s="86" t="s">
        <v>1924</v>
      </c>
      <c r="B10" s="96"/>
      <c r="C10" s="88">
        <v>39.2305</v>
      </c>
      <c r="D10" s="89"/>
      <c r="E10" s="89"/>
    </row>
    <row r="11" s="64" customFormat="1" ht="35" customHeight="1" spans="1:7">
      <c r="A11" s="86" t="s">
        <v>1925</v>
      </c>
      <c r="B11" s="96"/>
      <c r="C11" s="88"/>
      <c r="D11" s="89"/>
    </row>
    <row r="12" s="64" customFormat="1" ht="35" customHeight="1" spans="1:7">
      <c r="A12" s="86" t="s">
        <v>1926</v>
      </c>
      <c r="B12" s="96"/>
      <c r="C12" s="88"/>
      <c r="D12" s="89"/>
    </row>
    <row r="13" s="99" customFormat="1" ht="96" customHeight="1" spans="1:7">
      <c r="A13" s="101" t="s">
        <v>1927</v>
      </c>
      <c r="B13" s="101"/>
      <c r="C13" s="101"/>
      <c r="D13" s="102"/>
      <c r="E13" s="103"/>
      <c r="F13" s="103"/>
      <c r="G13" s="103"/>
    </row>
    <row r="14" s="51" customFormat="1" spans="1:7">
      <c r="A14" s="94"/>
      <c r="B14" s="94"/>
      <c r="C14" s="94"/>
      <c r="D14" s="100"/>
    </row>
  </sheetData>
  <mergeCells count="2">
    <mergeCell ref="A1:C1"/>
    <mergeCell ref="A13:C13"/>
  </mergeCells>
  <printOptions horizontalCentered="1"/>
  <pageMargins left="0.708333333333333" right="0.708333333333333" top="0.751388888888889" bottom="0.751388888888889" header="0.306944444444444" footer="0.306944444444444"/>
  <pageSetup paperSize="9" fitToHeight="200" orientation="landscape" horizontalDpi="600" verticalDpi="600"/>
  <headerFooter>
    <oddFooter>&amp;C&amp;16- &amp;P -</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4"/>
  <sheetViews>
    <sheetView zoomScale="85" zoomScaleNormal="85" workbookViewId="0">
      <selection activeCell="H9" sqref="H9"/>
    </sheetView>
  </sheetViews>
  <sheetFormatPr defaultColWidth="10" defaultRowHeight="13.5" outlineLevelCol="6"/>
  <cols>
    <col min="1" max="1" width="60" style="51" customWidth="1"/>
    <col min="2" max="3" width="25.6333333333333" style="51" customWidth="1"/>
    <col min="4" max="4" width="9.76666666666667" style="51" customWidth="1"/>
    <col min="5" max="16384" width="10" style="51"/>
  </cols>
  <sheetData>
    <row r="1" s="51" customFormat="1" ht="28.6" customHeight="1" spans="1:7">
      <c r="A1" s="79" t="str">
        <f>目录!A35</f>
        <v>5-3  2025年嵩明县本级地方政府一般债务余额情况表</v>
      </c>
      <c r="B1" s="79"/>
      <c r="C1" s="79"/>
    </row>
    <row r="2" s="51" customFormat="1" ht="27" customHeight="1" spans="1:7">
      <c r="A2" s="94"/>
      <c r="B2" s="94"/>
      <c r="C2" s="95" t="s">
        <v>1915</v>
      </c>
    </row>
    <row r="3" s="51" customFormat="1" ht="30" customHeight="1" spans="1:7">
      <c r="A3" s="58" t="s">
        <v>1916</v>
      </c>
      <c r="B3" s="58" t="s">
        <v>1844</v>
      </c>
      <c r="C3" s="58" t="s">
        <v>1917</v>
      </c>
    </row>
    <row r="4" s="64" customFormat="1" ht="35" customHeight="1" spans="1:7">
      <c r="A4" s="86" t="s">
        <v>1918</v>
      </c>
      <c r="B4" s="87"/>
      <c r="C4" s="88">
        <v>39.6625</v>
      </c>
    </row>
    <row r="5" s="64" customFormat="1" ht="35" customHeight="1" spans="1:7">
      <c r="A5" s="86" t="s">
        <v>1919</v>
      </c>
      <c r="B5" s="87"/>
      <c r="C5" s="88">
        <v>40.8525</v>
      </c>
    </row>
    <row r="6" s="64" customFormat="1" ht="35" customHeight="1" spans="1:7">
      <c r="A6" s="86" t="s">
        <v>1920</v>
      </c>
      <c r="B6" s="87"/>
      <c r="C6" s="88">
        <v>14.7055</v>
      </c>
    </row>
    <row r="7" s="64" customFormat="1" ht="35" customHeight="1" spans="1:7">
      <c r="A7" s="82" t="s">
        <v>1921</v>
      </c>
      <c r="B7" s="87"/>
      <c r="C7" s="88"/>
    </row>
    <row r="8" s="64" customFormat="1" ht="35" customHeight="1" spans="1:7">
      <c r="A8" s="82" t="s">
        <v>1922</v>
      </c>
      <c r="B8" s="87"/>
      <c r="C8" s="88">
        <v>14.7055</v>
      </c>
    </row>
    <row r="9" s="64" customFormat="1" ht="35" customHeight="1" spans="1:7">
      <c r="A9" s="86" t="s">
        <v>1923</v>
      </c>
      <c r="B9" s="87"/>
      <c r="C9" s="88">
        <v>15.1375</v>
      </c>
      <c r="D9" s="89"/>
      <c r="E9" s="89"/>
    </row>
    <row r="10" s="64" customFormat="1" ht="35" customHeight="1" spans="1:7">
      <c r="A10" s="86" t="s">
        <v>1924</v>
      </c>
      <c r="B10" s="87"/>
      <c r="C10" s="88">
        <v>39.2305</v>
      </c>
      <c r="D10" s="89"/>
      <c r="E10" s="89"/>
    </row>
    <row r="11" s="64" customFormat="1" ht="35" customHeight="1" spans="1:7">
      <c r="A11" s="86" t="s">
        <v>1925</v>
      </c>
      <c r="B11" s="87"/>
      <c r="C11" s="96"/>
    </row>
    <row r="12" s="64" customFormat="1" ht="35" customHeight="1" spans="1:7">
      <c r="A12" s="86" t="s">
        <v>1926</v>
      </c>
      <c r="B12" s="87"/>
      <c r="C12" s="87"/>
    </row>
    <row r="13" s="53" customFormat="1" ht="91" customHeight="1" spans="1:7">
      <c r="A13" s="97" t="s">
        <v>1927</v>
      </c>
      <c r="B13" s="97"/>
      <c r="C13" s="97"/>
      <c r="D13" s="98"/>
      <c r="E13" s="98"/>
      <c r="F13" s="98"/>
      <c r="G13" s="98"/>
    </row>
    <row r="14" s="51" customFormat="1" spans="1:7">
      <c r="A14" s="94"/>
      <c r="B14" s="94"/>
      <c r="C14" s="94"/>
    </row>
  </sheetData>
  <mergeCells count="2">
    <mergeCell ref="A1:C1"/>
    <mergeCell ref="A13:C13"/>
  </mergeCells>
  <printOptions horizontalCentered="1"/>
  <pageMargins left="0.708333333333333" right="0.708333333333333" top="0.354166666666667" bottom="0.472222222222222" header="0.306944444444444" footer="0.306944444444444"/>
  <pageSetup paperSize="9" fitToHeight="200" orientation="landscape" horizontalDpi="600" verticalDpi="600"/>
  <headerFooter>
    <oddFooter>&amp;C&amp;16- &amp;P -</oddFooter>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workbookViewId="0">
      <selection activeCell="G7" sqref="G7"/>
    </sheetView>
  </sheetViews>
  <sheetFormatPr defaultColWidth="10" defaultRowHeight="13.5" outlineLevelCol="6"/>
  <cols>
    <col min="1" max="1" width="60" style="51" customWidth="1"/>
    <col min="2" max="3" width="25.6333333333333" style="51" customWidth="1"/>
    <col min="4" max="4" width="9.76666666666667" style="51" customWidth="1"/>
    <col min="5" max="16384" width="10" style="51"/>
  </cols>
  <sheetData>
    <row r="1" s="51" customFormat="1" ht="28.6" customHeight="1" spans="1:7">
      <c r="A1" s="79" t="str">
        <f>目录!A36</f>
        <v>5-4  2025年嵩明县县本级地方政府一般债务余额情况表</v>
      </c>
      <c r="B1" s="79"/>
      <c r="C1" s="79"/>
    </row>
    <row r="2" s="51" customFormat="1" ht="27" customHeight="1" spans="1:7">
      <c r="A2" s="94"/>
      <c r="B2" s="94"/>
      <c r="C2" s="95" t="s">
        <v>1915</v>
      </c>
    </row>
    <row r="3" s="51" customFormat="1" ht="30" customHeight="1" spans="1:7">
      <c r="A3" s="58" t="s">
        <v>1916</v>
      </c>
      <c r="B3" s="58" t="s">
        <v>1844</v>
      </c>
      <c r="C3" s="58" t="s">
        <v>1917</v>
      </c>
    </row>
    <row r="4" s="64" customFormat="1" ht="35" customHeight="1" spans="1:7">
      <c r="A4" s="86" t="s">
        <v>1918</v>
      </c>
      <c r="B4" s="87"/>
      <c r="C4" s="88">
        <v>39.6625</v>
      </c>
    </row>
    <row r="5" s="64" customFormat="1" ht="35" customHeight="1" spans="1:7">
      <c r="A5" s="86" t="s">
        <v>1919</v>
      </c>
      <c r="B5" s="87"/>
      <c r="C5" s="88">
        <v>40.8525</v>
      </c>
    </row>
    <row r="6" s="64" customFormat="1" ht="35" customHeight="1" spans="1:7">
      <c r="A6" s="86" t="s">
        <v>1920</v>
      </c>
      <c r="B6" s="87"/>
      <c r="C6" s="88">
        <v>14.7055</v>
      </c>
    </row>
    <row r="7" s="64" customFormat="1" ht="35" customHeight="1" spans="1:7">
      <c r="A7" s="82" t="s">
        <v>1921</v>
      </c>
      <c r="B7" s="87"/>
      <c r="C7" s="88"/>
    </row>
    <row r="8" s="64" customFormat="1" ht="35" customHeight="1" spans="1:7">
      <c r="A8" s="82" t="s">
        <v>1922</v>
      </c>
      <c r="B8" s="87"/>
      <c r="C8" s="88">
        <v>14.7055</v>
      </c>
    </row>
    <row r="9" s="64" customFormat="1" ht="35" customHeight="1" spans="1:7">
      <c r="A9" s="86" t="s">
        <v>1923</v>
      </c>
      <c r="B9" s="87"/>
      <c r="C9" s="88">
        <v>15.1375</v>
      </c>
      <c r="D9" s="89"/>
      <c r="E9" s="89"/>
    </row>
    <row r="10" s="64" customFormat="1" ht="35" customHeight="1" spans="1:7">
      <c r="A10" s="86" t="s">
        <v>1924</v>
      </c>
      <c r="B10" s="87"/>
      <c r="C10" s="88">
        <v>39.2305</v>
      </c>
      <c r="D10" s="89"/>
      <c r="E10" s="89"/>
    </row>
    <row r="11" s="64" customFormat="1" ht="35" customHeight="1" spans="1:7">
      <c r="A11" s="86" t="s">
        <v>1925</v>
      </c>
      <c r="B11" s="87"/>
      <c r="C11" s="87"/>
    </row>
    <row r="12" s="64" customFormat="1" ht="35" customHeight="1" spans="1:7">
      <c r="A12" s="86" t="s">
        <v>1926</v>
      </c>
      <c r="B12" s="87"/>
      <c r="C12" s="87"/>
    </row>
    <row r="13" s="53" customFormat="1" ht="91" customHeight="1" spans="1:7">
      <c r="A13" s="97" t="s">
        <v>1927</v>
      </c>
      <c r="B13" s="97"/>
      <c r="C13" s="97"/>
      <c r="D13" s="98"/>
      <c r="E13" s="98"/>
      <c r="F13" s="98"/>
      <c r="G13" s="98"/>
    </row>
    <row r="14" s="51" customFormat="1" spans="1:7">
      <c r="A14" s="94"/>
      <c r="B14" s="94"/>
      <c r="C14" s="94"/>
    </row>
  </sheetData>
  <mergeCells count="2">
    <mergeCell ref="A1:C1"/>
    <mergeCell ref="A13:C13"/>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2"/>
  <sheetViews>
    <sheetView topLeftCell="A5" workbookViewId="0">
      <selection activeCell="E6" sqref="E6"/>
    </sheetView>
  </sheetViews>
  <sheetFormatPr defaultColWidth="10" defaultRowHeight="13.5" outlineLevelCol="4"/>
  <cols>
    <col min="1" max="1" width="60.5" style="51" customWidth="1"/>
    <col min="2" max="3" width="25.6333333333333" style="51" customWidth="1"/>
    <col min="4" max="4" width="15.125" style="51" customWidth="1"/>
    <col min="5" max="5" width="11.8833333333333" style="51" customWidth="1"/>
    <col min="6" max="16384" width="10" style="51"/>
  </cols>
  <sheetData>
    <row r="1" s="51" customFormat="1" ht="28.6" customHeight="1" spans="1:5">
      <c r="A1" s="79" t="str">
        <f>目录!A37</f>
        <v>5-5  2025年嵩明县地方政府专项债务余额情况表</v>
      </c>
      <c r="B1" s="79"/>
      <c r="C1" s="79"/>
    </row>
    <row r="2" s="51" customFormat="1" ht="25" customHeight="1" spans="1:5">
      <c r="A2" s="94"/>
      <c r="B2" s="94"/>
      <c r="C2" s="95" t="s">
        <v>1915</v>
      </c>
    </row>
    <row r="3" s="93" customFormat="1" ht="35" customHeight="1" spans="1:5">
      <c r="A3" s="68" t="s">
        <v>1916</v>
      </c>
      <c r="B3" s="68" t="s">
        <v>1844</v>
      </c>
      <c r="C3" s="68" t="s">
        <v>1917</v>
      </c>
    </row>
    <row r="4" s="93" customFormat="1" ht="35" customHeight="1" spans="1:5">
      <c r="A4" s="86" t="s">
        <v>1928</v>
      </c>
      <c r="B4" s="87"/>
      <c r="C4" s="88">
        <v>36.5434</v>
      </c>
    </row>
    <row r="5" s="93" customFormat="1" ht="35" customHeight="1" spans="1:5">
      <c r="A5" s="86" t="s">
        <v>1929</v>
      </c>
      <c r="B5" s="87"/>
      <c r="C5" s="88">
        <v>49.5094</v>
      </c>
    </row>
    <row r="6" s="93" customFormat="1" ht="35" customHeight="1" spans="1:5">
      <c r="A6" s="86" t="s">
        <v>1930</v>
      </c>
      <c r="B6" s="87"/>
      <c r="C6" s="88">
        <v>17.1826</v>
      </c>
    </row>
    <row r="7" s="93" customFormat="1" ht="35" customHeight="1" spans="1:5">
      <c r="A7" s="86" t="s">
        <v>1931</v>
      </c>
      <c r="B7" s="87"/>
      <c r="C7" s="88">
        <v>5.4141</v>
      </c>
      <c r="D7" s="89"/>
      <c r="E7" s="89"/>
    </row>
    <row r="8" s="93" customFormat="1" ht="35" customHeight="1" spans="1:5">
      <c r="A8" s="86" t="s">
        <v>1932</v>
      </c>
      <c r="B8" s="87"/>
      <c r="C8" s="88">
        <v>48.3119</v>
      </c>
      <c r="D8" s="89"/>
      <c r="E8" s="89"/>
    </row>
    <row r="9" s="93" customFormat="1" ht="35" customHeight="1" spans="1:5">
      <c r="A9" s="86" t="s">
        <v>1933</v>
      </c>
      <c r="B9" s="87"/>
      <c r="C9" s="96"/>
    </row>
    <row r="10" s="93" customFormat="1" ht="35" customHeight="1" spans="1:5">
      <c r="A10" s="86" t="s">
        <v>1934</v>
      </c>
      <c r="B10" s="87"/>
      <c r="C10" s="87"/>
    </row>
    <row r="11" s="53" customFormat="1" ht="85" customHeight="1" spans="1:5">
      <c r="A11" s="63" t="s">
        <v>1935</v>
      </c>
      <c r="B11" s="63"/>
      <c r="C11" s="63"/>
    </row>
    <row r="12" s="51" customFormat="1" ht="31" customHeight="1" spans="1:5">
      <c r="A12" s="92"/>
      <c r="B12" s="92"/>
      <c r="C12" s="92"/>
    </row>
  </sheetData>
  <mergeCells count="3">
    <mergeCell ref="A1:C1"/>
    <mergeCell ref="A11:C11"/>
    <mergeCell ref="A12:C12"/>
  </mergeCells>
  <printOptions horizontalCentered="1"/>
  <pageMargins left="0.708333333333333" right="0.708333333333333" top="0.751388888888889" bottom="0.751388888888889" header="0.306944444444444" footer="0.306944444444444"/>
  <pageSetup paperSize="9" fitToHeight="200" orientation="landscape" horizontalDpi="600" verticalDpi="600"/>
  <headerFooter>
    <oddFooter>&amp;C&amp;16- &amp;P -</oddFooter>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2"/>
  <sheetViews>
    <sheetView topLeftCell="A4" workbookViewId="0">
      <selection activeCell="E7" sqref="E7"/>
    </sheetView>
  </sheetViews>
  <sheetFormatPr defaultColWidth="10" defaultRowHeight="13.5" outlineLevelCol="4"/>
  <cols>
    <col min="1" max="1" width="56.7583333333333" style="51" customWidth="1"/>
    <col min="2" max="2" width="41" style="51" customWidth="1"/>
    <col min="3" max="3" width="38.5583333333333" style="51" customWidth="1"/>
    <col min="4" max="4" width="11.8833333333333" style="51" customWidth="1"/>
    <col min="5" max="16384" width="10" style="51"/>
  </cols>
  <sheetData>
    <row r="1" s="51" customFormat="1" ht="28.6" customHeight="1" spans="1:5">
      <c r="A1" s="79" t="str">
        <f>目录!A38</f>
        <v>5-6  2025年嵩明县本级地方政府专项债务余额情况表</v>
      </c>
      <c r="B1" s="79"/>
      <c r="C1" s="79"/>
    </row>
    <row r="2" s="52" customFormat="1" ht="25" customHeight="1" spans="1:5">
      <c r="A2" s="85"/>
      <c r="B2" s="85"/>
      <c r="C2" s="66" t="s">
        <v>1915</v>
      </c>
    </row>
    <row r="3" s="64" customFormat="1" ht="35" customHeight="1" spans="1:5">
      <c r="A3" s="68" t="s">
        <v>1916</v>
      </c>
      <c r="B3" s="68" t="s">
        <v>1844</v>
      </c>
      <c r="C3" s="68" t="s">
        <v>1917</v>
      </c>
    </row>
    <row r="4" s="64" customFormat="1" ht="35" customHeight="1" spans="1:5">
      <c r="A4" s="86" t="s">
        <v>1928</v>
      </c>
      <c r="B4" s="87"/>
      <c r="C4" s="88">
        <v>36.5434</v>
      </c>
    </row>
    <row r="5" s="64" customFormat="1" ht="35" customHeight="1" spans="1:5">
      <c r="A5" s="86" t="s">
        <v>1929</v>
      </c>
      <c r="B5" s="87"/>
      <c r="C5" s="88">
        <v>49.5094</v>
      </c>
    </row>
    <row r="6" s="64" customFormat="1" ht="35" customHeight="1" spans="1:5">
      <c r="A6" s="86" t="s">
        <v>1930</v>
      </c>
      <c r="B6" s="87"/>
      <c r="C6" s="88">
        <v>17.1826</v>
      </c>
    </row>
    <row r="7" s="64" customFormat="1" ht="35" customHeight="1" spans="1:5">
      <c r="A7" s="86" t="s">
        <v>1931</v>
      </c>
      <c r="B7" s="87"/>
      <c r="C7" s="88">
        <v>5.4141</v>
      </c>
      <c r="D7" s="89"/>
      <c r="E7" s="89"/>
    </row>
    <row r="8" s="64" customFormat="1" ht="35" customHeight="1" spans="1:5">
      <c r="A8" s="86" t="s">
        <v>1932</v>
      </c>
      <c r="B8" s="87"/>
      <c r="C8" s="88">
        <v>48.3119</v>
      </c>
      <c r="D8" s="89"/>
      <c r="E8" s="89"/>
    </row>
    <row r="9" s="64" customFormat="1" ht="35" customHeight="1" spans="1:5">
      <c r="A9" s="86" t="s">
        <v>1933</v>
      </c>
      <c r="B9" s="87"/>
      <c r="C9" s="87"/>
    </row>
    <row r="10" s="64" customFormat="1" ht="35" customHeight="1" spans="1:5">
      <c r="A10" s="86" t="s">
        <v>1934</v>
      </c>
      <c r="B10" s="87"/>
      <c r="C10" s="87"/>
    </row>
    <row r="11" s="53" customFormat="1" ht="118" customHeight="1" spans="1:5">
      <c r="A11" s="63" t="s">
        <v>1935</v>
      </c>
      <c r="B11" s="63"/>
      <c r="C11" s="63"/>
    </row>
    <row r="12" s="51" customFormat="1" ht="31" customHeight="1" spans="1:5">
      <c r="A12" s="92"/>
      <c r="B12" s="92"/>
      <c r="C12" s="92"/>
    </row>
  </sheetData>
  <mergeCells count="3">
    <mergeCell ref="A1:C1"/>
    <mergeCell ref="A11:C11"/>
    <mergeCell ref="A12:C12"/>
  </mergeCells>
  <printOptions horizontalCentered="1"/>
  <pageMargins left="0.708333333333333" right="0.708333333333333" top="0.751388888888889" bottom="0.751388888888889" header="0.306944444444444" footer="0.306944444444444"/>
  <pageSetup paperSize="9" fitToHeight="200" orientation="landscape" horizontalDpi="600" verticalDpi="600"/>
  <headerFooter>
    <oddFooter>&amp;C&amp;16-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9"/>
  <sheetViews>
    <sheetView showGridLines="0" showZeros="0" zoomScale="90" zoomScaleNormal="90" workbookViewId="0">
      <pane ySplit="3" topLeftCell="A38" activePane="bottomLeft" state="frozen"/>
      <selection/>
      <selection pane="bottomLeft" activeCell="H45" sqref="H45"/>
    </sheetView>
  </sheetViews>
  <sheetFormatPr defaultColWidth="9" defaultRowHeight="14.25" outlineLevelCol="4"/>
  <cols>
    <col min="1" max="1" width="50.75" style="228" customWidth="1"/>
    <col min="2" max="3" width="20.6333333333333" style="228" customWidth="1"/>
    <col min="4" max="4" width="23.2" style="631" customWidth="1"/>
    <col min="5" max="5" width="9.75" style="228" hidden="1" customWidth="1"/>
    <col min="6" max="6" width="12.625" style="245"/>
    <col min="7" max="16384" width="9" style="245"/>
  </cols>
  <sheetData>
    <row r="1" s="556" customFormat="1" ht="45" customHeight="1" spans="1:5">
      <c r="A1" s="615" t="str">
        <f>目录!A3</f>
        <v>1-2  2026年嵩明县一般公共预算支出情况表</v>
      </c>
      <c r="B1" s="615"/>
      <c r="C1" s="615"/>
      <c r="D1" s="616"/>
    </row>
    <row r="2" ht="18.95" customHeight="1" spans="1:5">
      <c r="A2" s="617"/>
      <c r="B2" s="618"/>
      <c r="C2" s="558"/>
      <c r="D2" s="619" t="s">
        <v>49</v>
      </c>
    </row>
    <row r="3" s="587" customFormat="1" ht="45" customHeight="1" spans="1:5">
      <c r="A3" s="620" t="str">
        <f>表头!A2</f>
        <v>项目</v>
      </c>
      <c r="B3" s="620" t="str">
        <f>表头!B2</f>
        <v>2025年执行数</v>
      </c>
      <c r="C3" s="620" t="str">
        <f>表头!C2</f>
        <v>2026年预算数</v>
      </c>
      <c r="D3" s="621" t="str">
        <f>表头!D2</f>
        <v>预算数比上年执行数增长%</v>
      </c>
      <c r="E3" s="632" t="s">
        <v>92</v>
      </c>
    </row>
    <row r="4" ht="35" customHeight="1" spans="1:5">
      <c r="A4" s="624" t="s">
        <v>93</v>
      </c>
      <c r="B4" s="451">
        <v>28391</v>
      </c>
      <c r="C4" s="425">
        <v>22599</v>
      </c>
      <c r="D4" s="414">
        <f>IFERROR((C4-B4)/B4*100," ")</f>
        <v>-20.4008312493396</v>
      </c>
      <c r="E4" s="391" t="e">
        <f>IF(LEN(#REF!)=3,"是",IF(A4&lt;&gt;"",IF(SUM(B4:C4)&lt;&gt;0,"是","否"),"是"))</f>
        <v>#REF!</v>
      </c>
    </row>
    <row r="5" ht="35" customHeight="1" spans="1:5">
      <c r="A5" s="624" t="s">
        <v>94</v>
      </c>
      <c r="B5" s="451"/>
      <c r="C5" s="425"/>
      <c r="D5" s="414" t="str">
        <f t="shared" ref="D5:D46" si="0">IFERROR((C5-B5)/B5*100," ")</f>
        <v> </v>
      </c>
      <c r="E5" s="391" t="e">
        <f>IF(LEN(#REF!)=3,"是",IF(A5&lt;&gt;"",IF(SUM(B5:C5)&lt;&gt;0,"是","否"),"是"))</f>
        <v>#REF!</v>
      </c>
    </row>
    <row r="6" ht="35" customHeight="1" spans="1:5">
      <c r="A6" s="624" t="s">
        <v>95</v>
      </c>
      <c r="B6" s="451">
        <v>600</v>
      </c>
      <c r="C6" s="425"/>
      <c r="D6" s="414">
        <f t="shared" si="0"/>
        <v>-100</v>
      </c>
      <c r="E6" s="391" t="e">
        <f>IF(LEN(#REF!)=3,"是",IF(A6&lt;&gt;"",IF(SUM(B6:C6)&lt;&gt;0,"是","否"),"是"))</f>
        <v>#REF!</v>
      </c>
    </row>
    <row r="7" ht="35" customHeight="1" spans="1:5">
      <c r="A7" s="624" t="s">
        <v>96</v>
      </c>
      <c r="B7" s="451">
        <v>15527</v>
      </c>
      <c r="C7" s="425">
        <v>16777</v>
      </c>
      <c r="D7" s="414">
        <f t="shared" si="0"/>
        <v>8.05049269015264</v>
      </c>
      <c r="E7" s="391" t="e">
        <f>IF(LEN(#REF!)=3,"是",IF(A7&lt;&gt;"",IF(SUM(B7:C7)&lt;&gt;0,"是","否"),"是"))</f>
        <v>#REF!</v>
      </c>
    </row>
    <row r="8" ht="35" customHeight="1" spans="1:5">
      <c r="A8" s="624" t="s">
        <v>97</v>
      </c>
      <c r="B8" s="451">
        <v>62432</v>
      </c>
      <c r="C8" s="425">
        <v>71437</v>
      </c>
      <c r="D8" s="414">
        <f t="shared" si="0"/>
        <v>14.42369297796</v>
      </c>
      <c r="E8" s="391" t="e">
        <f>IF(LEN(#REF!)=3,"是",IF(A8&lt;&gt;"",IF(SUM(B8:C8)&lt;&gt;0,"是","否"),"是"))</f>
        <v>#REF!</v>
      </c>
    </row>
    <row r="9" ht="35" customHeight="1" spans="1:5">
      <c r="A9" s="624" t="s">
        <v>98</v>
      </c>
      <c r="B9" s="451">
        <v>661</v>
      </c>
      <c r="C9" s="425">
        <v>702</v>
      </c>
      <c r="D9" s="414">
        <f t="shared" si="0"/>
        <v>6.20272314674735</v>
      </c>
      <c r="E9" s="391" t="e">
        <f>IF(LEN(#REF!)=3,"是",IF(A9&lt;&gt;"",IF(SUM(B9:C9)&lt;&gt;0,"是","否"),"是"))</f>
        <v>#REF!</v>
      </c>
    </row>
    <row r="10" ht="35" customHeight="1" spans="1:5">
      <c r="A10" s="624" t="s">
        <v>99</v>
      </c>
      <c r="B10" s="451">
        <v>1518</v>
      </c>
      <c r="C10" s="425">
        <v>1442</v>
      </c>
      <c r="D10" s="414">
        <f t="shared" si="0"/>
        <v>-5.00658761528327</v>
      </c>
      <c r="E10" s="391" t="e">
        <f>IF(LEN(#REF!)=3,"是",IF(A10&lt;&gt;"",IF(SUM(B10:C10)&lt;&gt;0,"是","否"),"是"))</f>
        <v>#REF!</v>
      </c>
    </row>
    <row r="11" ht="35" customHeight="1" spans="1:5">
      <c r="A11" s="624" t="s">
        <v>100</v>
      </c>
      <c r="B11" s="451">
        <v>40661</v>
      </c>
      <c r="C11" s="425">
        <v>48302</v>
      </c>
      <c r="D11" s="414">
        <f t="shared" si="0"/>
        <v>18.7919628144905</v>
      </c>
      <c r="E11" s="391" t="e">
        <f>IF(LEN(#REF!)=3,"是",IF(A11&lt;&gt;"",IF(SUM(B11:C11)&lt;&gt;0,"是","否"),"是"))</f>
        <v>#REF!</v>
      </c>
    </row>
    <row r="12" ht="35" customHeight="1" spans="1:5">
      <c r="A12" s="624" t="s">
        <v>101</v>
      </c>
      <c r="B12" s="451">
        <v>23559</v>
      </c>
      <c r="C12" s="425">
        <v>32478</v>
      </c>
      <c r="D12" s="414">
        <f t="shared" si="0"/>
        <v>37.8581433846937</v>
      </c>
      <c r="E12" s="391" t="e">
        <f>IF(LEN(#REF!)=3,"是",IF(A12&lt;&gt;"",IF(SUM(B12:C12)&lt;&gt;0,"是","否"),"是"))</f>
        <v>#REF!</v>
      </c>
    </row>
    <row r="13" ht="35" customHeight="1" spans="1:5">
      <c r="A13" s="624" t="s">
        <v>102</v>
      </c>
      <c r="B13" s="451">
        <v>2228</v>
      </c>
      <c r="C13" s="425">
        <v>6935</v>
      </c>
      <c r="D13" s="414">
        <f t="shared" si="0"/>
        <v>211.265709156194</v>
      </c>
      <c r="E13" s="391" t="e">
        <f>IF(LEN(#REF!)=3,"是",IF(A13&lt;&gt;"",IF(SUM(B13:C13)&lt;&gt;0,"是","否"),"是"))</f>
        <v>#REF!</v>
      </c>
    </row>
    <row r="14" ht="35" customHeight="1" spans="1:5">
      <c r="A14" s="624" t="s">
        <v>103</v>
      </c>
      <c r="B14" s="451">
        <v>7833</v>
      </c>
      <c r="C14" s="425">
        <v>2461</v>
      </c>
      <c r="D14" s="414">
        <f t="shared" si="0"/>
        <v>-68.5816417719903</v>
      </c>
      <c r="E14" s="391" t="e">
        <f>IF(LEN(#REF!)=3,"是",IF(A14&lt;&gt;"",IF(SUM(B14:C14)&lt;&gt;0,"是","否"),"是"))</f>
        <v>#REF!</v>
      </c>
    </row>
    <row r="15" ht="35" customHeight="1" spans="1:5">
      <c r="A15" s="624" t="s">
        <v>104</v>
      </c>
      <c r="B15" s="451">
        <v>23874</v>
      </c>
      <c r="C15" s="425">
        <v>40432</v>
      </c>
      <c r="D15" s="414">
        <f t="shared" si="0"/>
        <v>69.3557845354779</v>
      </c>
      <c r="E15" s="391" t="e">
        <f>IF(LEN(#REF!)=3,"是",IF(A15&lt;&gt;"",IF(SUM(B15:C15)&lt;&gt;0,"是","否"),"是"))</f>
        <v>#REF!</v>
      </c>
    </row>
    <row r="16" ht="35" customHeight="1" spans="1:5">
      <c r="A16" s="624" t="s">
        <v>105</v>
      </c>
      <c r="B16" s="451">
        <v>2099</v>
      </c>
      <c r="C16" s="425">
        <v>6700</v>
      </c>
      <c r="D16" s="414">
        <f t="shared" si="0"/>
        <v>219.199618866127</v>
      </c>
      <c r="E16" s="391" t="e">
        <f>IF(LEN(#REF!)=3,"是",IF(A16&lt;&gt;"",IF(SUM(B16:C16)&lt;&gt;0,"是","否"),"是"))</f>
        <v>#REF!</v>
      </c>
    </row>
    <row r="17" ht="35" customHeight="1" spans="1:5">
      <c r="A17" s="624" t="s">
        <v>106</v>
      </c>
      <c r="B17" s="451">
        <v>1327</v>
      </c>
      <c r="C17" s="425">
        <v>8050</v>
      </c>
      <c r="D17" s="414">
        <f t="shared" si="0"/>
        <v>506.63149962321</v>
      </c>
      <c r="E17" s="391" t="e">
        <f>IF(LEN(#REF!)=3,"是",IF(A17&lt;&gt;"",IF(SUM(B17:C17)&lt;&gt;0,"是","否"),"是"))</f>
        <v>#REF!</v>
      </c>
    </row>
    <row r="18" ht="35" customHeight="1" spans="1:5">
      <c r="A18" s="624" t="s">
        <v>107</v>
      </c>
      <c r="B18" s="451">
        <v>1121</v>
      </c>
      <c r="C18" s="425">
        <v>3901</v>
      </c>
      <c r="D18" s="414">
        <f t="shared" si="0"/>
        <v>247.992863514719</v>
      </c>
      <c r="E18" s="391" t="e">
        <f>IF(LEN(#REF!)=3,"是",IF(A18&lt;&gt;"",IF(SUM(B18:C18)&lt;&gt;0,"是","否"),"是"))</f>
        <v>#REF!</v>
      </c>
    </row>
    <row r="19" ht="35" customHeight="1" spans="1:5">
      <c r="A19" s="624" t="s">
        <v>108</v>
      </c>
      <c r="B19" s="451"/>
      <c r="C19" s="425"/>
      <c r="D19" s="414" t="str">
        <f t="shared" si="0"/>
        <v> </v>
      </c>
      <c r="E19" s="391" t="e">
        <f>IF(LEN(#REF!)=3,"是",IF(A19&lt;&gt;"",IF(SUM(B19:C19)&lt;&gt;0,"是","否"),"是"))</f>
        <v>#REF!</v>
      </c>
    </row>
    <row r="20" ht="35" customHeight="1" spans="1:5">
      <c r="A20" s="624" t="s">
        <v>109</v>
      </c>
      <c r="B20" s="451"/>
      <c r="C20" s="425"/>
      <c r="D20" s="414" t="str">
        <f t="shared" si="0"/>
        <v> </v>
      </c>
      <c r="E20" s="391" t="e">
        <f>IF(LEN(#REF!)=3,"是",IF(A20&lt;&gt;"",IF(SUM(B20:C20)&lt;&gt;0,"是","否"),"是"))</f>
        <v>#REF!</v>
      </c>
    </row>
    <row r="21" ht="35" customHeight="1" spans="1:5">
      <c r="A21" s="624" t="s">
        <v>110</v>
      </c>
      <c r="B21" s="451">
        <v>977</v>
      </c>
      <c r="C21" s="425">
        <v>1568</v>
      </c>
      <c r="D21" s="414">
        <f t="shared" si="0"/>
        <v>60.4912998976459</v>
      </c>
      <c r="E21" s="391" t="e">
        <f>IF(LEN(#REF!)=3,"是",IF(A21&lt;&gt;"",IF(SUM(B21:C21)&lt;&gt;0,"是","否"),"是"))</f>
        <v>#REF!</v>
      </c>
    </row>
    <row r="22" ht="35" customHeight="1" spans="1:5">
      <c r="A22" s="624" t="s">
        <v>111</v>
      </c>
      <c r="B22" s="451">
        <v>10953</v>
      </c>
      <c r="C22" s="425">
        <v>13007</v>
      </c>
      <c r="D22" s="414">
        <f t="shared" si="0"/>
        <v>18.7528530996074</v>
      </c>
      <c r="E22" s="391" t="e">
        <f>IF(LEN(#REF!)=3,"是",IF(A22&lt;&gt;"",IF(SUM(B22:C22)&lt;&gt;0,"是","否"),"是"))</f>
        <v>#REF!</v>
      </c>
    </row>
    <row r="23" ht="35" customHeight="1" spans="1:5">
      <c r="A23" s="624" t="s">
        <v>112</v>
      </c>
      <c r="B23" s="451">
        <v>164</v>
      </c>
      <c r="C23" s="425">
        <v>368</v>
      </c>
      <c r="D23" s="414">
        <f t="shared" si="0"/>
        <v>124.390243902439</v>
      </c>
      <c r="E23" s="391" t="e">
        <f>IF(LEN(#REF!)=3,"是",IF(A23&lt;&gt;"",IF(SUM(B23:C23)&lt;&gt;0,"是","否"),"是"))</f>
        <v>#REF!</v>
      </c>
    </row>
    <row r="24" ht="35" customHeight="1" spans="1:5">
      <c r="A24" s="624" t="s">
        <v>113</v>
      </c>
      <c r="B24" s="451">
        <v>1579</v>
      </c>
      <c r="C24" s="425">
        <v>1922</v>
      </c>
      <c r="D24" s="414">
        <f t="shared" si="0"/>
        <v>21.7226092463585</v>
      </c>
      <c r="E24" s="391" t="e">
        <f>IF(LEN(#REF!)=3,"是",IF(A24&lt;&gt;"",IF(SUM(B24:C24)&lt;&gt;0,"是","否"),"是"))</f>
        <v>#REF!</v>
      </c>
    </row>
    <row r="25" ht="35" customHeight="1" spans="1:5">
      <c r="A25" s="624" t="s">
        <v>114</v>
      </c>
      <c r="B25" s="451"/>
      <c r="C25" s="425">
        <v>3000</v>
      </c>
      <c r="D25" s="414" t="str">
        <f t="shared" si="0"/>
        <v> </v>
      </c>
      <c r="E25" s="391" t="e">
        <f>IF(LEN(#REF!)=3,"是",IF(A25&lt;&gt;"",IF(SUM(B25:C25)&lt;&gt;0,"是","否"),"是"))</f>
        <v>#REF!</v>
      </c>
    </row>
    <row r="26" ht="35" customHeight="1" spans="1:5">
      <c r="A26" s="633" t="s">
        <v>115</v>
      </c>
      <c r="B26" s="451">
        <v>526</v>
      </c>
      <c r="C26" s="425">
        <v>6000</v>
      </c>
      <c r="D26" s="414">
        <f t="shared" si="0"/>
        <v>1040.68441064639</v>
      </c>
      <c r="E26" s="391" t="e">
        <f>IF(LEN(#REF!)=3,"是",IF(A26&lt;&gt;"",IF(SUM(B26:C26)&lt;&gt;0,"是","否"),"是"))</f>
        <v>#REF!</v>
      </c>
    </row>
    <row r="27" ht="35" customHeight="1" spans="1:5">
      <c r="A27" s="624" t="s">
        <v>116</v>
      </c>
      <c r="B27" s="451">
        <v>13612</v>
      </c>
      <c r="C27" s="425">
        <v>11766</v>
      </c>
      <c r="D27" s="414">
        <f t="shared" si="0"/>
        <v>-13.5615633264766</v>
      </c>
      <c r="E27" s="391" t="e">
        <f>IF(LEN(#REF!)=3,"是",IF(A27&lt;&gt;"",IF(SUM(B27:C27)&lt;&gt;0,"是","否"),"是"))</f>
        <v>#REF!</v>
      </c>
    </row>
    <row r="28" ht="35" customHeight="1" spans="1:5">
      <c r="A28" s="633" t="s">
        <v>117</v>
      </c>
      <c r="B28" s="451">
        <v>149</v>
      </c>
      <c r="C28" s="425">
        <v>155</v>
      </c>
      <c r="D28" s="414">
        <f t="shared" si="0"/>
        <v>4.02684563758389</v>
      </c>
      <c r="E28" s="391" t="e">
        <f>IF(LEN(#REF!)=3,"是",IF(A28&lt;&gt;"",IF(SUM(B28:C28)&lt;&gt;0,"是","否"),"是"))</f>
        <v>#REF!</v>
      </c>
    </row>
    <row r="29" ht="35" customHeight="1" spans="1:5">
      <c r="A29" s="634"/>
      <c r="B29" s="425"/>
      <c r="C29" s="425"/>
      <c r="D29" s="414" t="str">
        <f t="shared" si="0"/>
        <v> </v>
      </c>
      <c r="E29" s="391" t="e">
        <f>IF(LEN(#REF!)=3,"是",IF(A29&lt;&gt;"",IF(SUM(B29:C29)&lt;&gt;0,"是","否"),"是"))</f>
        <v>#REF!</v>
      </c>
    </row>
    <row r="30" s="404" customFormat="1" ht="35" customHeight="1" spans="1:5">
      <c r="A30" s="626" t="s">
        <v>118</v>
      </c>
      <c r="B30" s="635">
        <f>SUM(B4:B28)</f>
        <v>239791</v>
      </c>
      <c r="C30" s="635">
        <f>SUM(C4:C28)</f>
        <v>300002</v>
      </c>
      <c r="D30" s="414">
        <f t="shared" si="0"/>
        <v>25.1097831027853</v>
      </c>
      <c r="E30" s="391" t="e">
        <f>IF(LEN(#REF!)=3,"是",IF(A30&lt;&gt;"",IF(SUM(B30:C30)&lt;&gt;0,"是","否"),"是"))</f>
        <v>#REF!</v>
      </c>
    </row>
    <row r="31" s="404" customFormat="1" ht="35" customHeight="1" spans="1:5">
      <c r="A31" s="636" t="s">
        <v>119</v>
      </c>
      <c r="B31" s="608">
        <v>162200</v>
      </c>
      <c r="C31" s="608">
        <v>4750</v>
      </c>
      <c r="D31" s="414">
        <f t="shared" si="0"/>
        <v>-97.0715166461159</v>
      </c>
      <c r="E31" s="391"/>
    </row>
    <row r="32" s="404" customFormat="1" ht="35" customHeight="1" spans="1:5">
      <c r="A32" s="637" t="s">
        <v>120</v>
      </c>
      <c r="B32" s="609">
        <f>SUM(B38,B39,B40,B41,B44)</f>
        <v>41799</v>
      </c>
      <c r="C32" s="609">
        <f>SUM(C38,C39,C40,C41,C44)</f>
        <v>35916</v>
      </c>
      <c r="D32" s="414">
        <f t="shared" si="0"/>
        <v>-14.0744993899376</v>
      </c>
      <c r="E32" s="391"/>
    </row>
    <row r="33" s="404" customFormat="1" ht="35" customHeight="1" spans="1:5">
      <c r="A33" s="623" t="s">
        <v>121</v>
      </c>
      <c r="B33" s="609"/>
      <c r="C33" s="638"/>
      <c r="D33" s="414" t="str">
        <f t="shared" si="0"/>
        <v> </v>
      </c>
      <c r="E33" s="391"/>
    </row>
    <row r="34" s="404" customFormat="1" ht="35" customHeight="1" spans="1:5">
      <c r="A34" s="623" t="s">
        <v>122</v>
      </c>
      <c r="B34" s="609"/>
      <c r="C34" s="638"/>
      <c r="D34" s="414" t="str">
        <f t="shared" si="0"/>
        <v> </v>
      </c>
      <c r="E34" s="391"/>
    </row>
    <row r="35" s="404" customFormat="1" ht="35" customHeight="1" spans="1:5">
      <c r="A35" s="623" t="s">
        <v>123</v>
      </c>
      <c r="B35" s="609"/>
      <c r="C35" s="638"/>
      <c r="D35" s="414" t="str">
        <f t="shared" si="0"/>
        <v> </v>
      </c>
      <c r="E35" s="391"/>
    </row>
    <row r="36" s="404" customFormat="1" ht="35" customHeight="1" spans="1:5">
      <c r="A36" s="623" t="s">
        <v>124</v>
      </c>
      <c r="B36" s="609"/>
      <c r="C36" s="638"/>
      <c r="D36" s="414" t="str">
        <f t="shared" si="0"/>
        <v> </v>
      </c>
      <c r="E36" s="391"/>
    </row>
    <row r="37" s="404" customFormat="1" ht="35" customHeight="1" spans="1:5">
      <c r="A37" s="623" t="s">
        <v>125</v>
      </c>
      <c r="B37" s="609">
        <f>SUM(B38:B39)</f>
        <v>36294</v>
      </c>
      <c r="C37" s="609">
        <f>SUM(C38:C39)</f>
        <v>35916</v>
      </c>
      <c r="D37" s="414">
        <f t="shared" si="0"/>
        <v>-1.04149446189453</v>
      </c>
      <c r="E37" s="391"/>
    </row>
    <row r="38" s="404" customFormat="1" ht="35" customHeight="1" spans="1:5">
      <c r="A38" s="329" t="s">
        <v>126</v>
      </c>
      <c r="B38" s="609">
        <v>27567</v>
      </c>
      <c r="C38" s="425">
        <v>27567</v>
      </c>
      <c r="D38" s="414">
        <f t="shared" si="0"/>
        <v>0</v>
      </c>
      <c r="E38" s="391"/>
    </row>
    <row r="39" s="404" customFormat="1" ht="35" customHeight="1" spans="1:5">
      <c r="A39" s="329" t="s">
        <v>127</v>
      </c>
      <c r="B39" s="609">
        <v>8727</v>
      </c>
      <c r="C39" s="425">
        <v>8349</v>
      </c>
      <c r="D39" s="414">
        <f t="shared" si="0"/>
        <v>-4.33138535579237</v>
      </c>
      <c r="E39" s="391"/>
    </row>
    <row r="40" s="404" customFormat="1" ht="35" customHeight="1" spans="1:5">
      <c r="A40" s="623" t="s">
        <v>128</v>
      </c>
      <c r="B40" s="609">
        <v>248</v>
      </c>
      <c r="C40" s="638"/>
      <c r="D40" s="414">
        <f t="shared" si="0"/>
        <v>-100</v>
      </c>
      <c r="E40" s="391"/>
    </row>
    <row r="41" s="404" customFormat="1" ht="35" customHeight="1" spans="1:5">
      <c r="A41" s="623" t="s">
        <v>129</v>
      </c>
      <c r="B41" s="611">
        <v>4822</v>
      </c>
      <c r="C41" s="638"/>
      <c r="D41" s="414">
        <f t="shared" si="0"/>
        <v>-100</v>
      </c>
      <c r="E41" s="391"/>
    </row>
    <row r="42" s="404" customFormat="1" ht="35" customHeight="1" spans="1:5">
      <c r="A42" s="624" t="s">
        <v>130</v>
      </c>
      <c r="B42" s="607"/>
      <c r="C42" s="638"/>
      <c r="D42" s="414" t="str">
        <f t="shared" si="0"/>
        <v> </v>
      </c>
      <c r="E42" s="391"/>
    </row>
    <row r="43" s="404" customFormat="1" ht="35" customHeight="1" spans="1:5">
      <c r="A43" s="623" t="s">
        <v>131</v>
      </c>
      <c r="B43" s="608"/>
      <c r="C43" s="638"/>
      <c r="D43" s="414" t="str">
        <f t="shared" si="0"/>
        <v> </v>
      </c>
      <c r="E43" s="391"/>
    </row>
    <row r="44" s="404" customFormat="1" ht="35" customHeight="1" spans="1:5">
      <c r="A44" s="623" t="s">
        <v>132</v>
      </c>
      <c r="B44" s="611">
        <v>435</v>
      </c>
      <c r="C44" s="638"/>
      <c r="D44" s="414">
        <f t="shared" si="0"/>
        <v>-100</v>
      </c>
      <c r="E44" s="391"/>
    </row>
    <row r="45" s="404" customFormat="1" ht="35" customHeight="1" spans="1:5">
      <c r="A45" s="626"/>
      <c r="B45" s="638"/>
      <c r="C45" s="638"/>
      <c r="D45" s="414" t="str">
        <f t="shared" si="0"/>
        <v> </v>
      </c>
      <c r="E45" s="391"/>
    </row>
    <row r="46" ht="35" customHeight="1" spans="1:5">
      <c r="A46" s="639" t="s">
        <v>133</v>
      </c>
      <c r="B46" s="635">
        <f>B30+B31+B32</f>
        <v>443790</v>
      </c>
      <c r="C46" s="635">
        <f>C30+C31+C32</f>
        <v>340668</v>
      </c>
      <c r="D46" s="414">
        <f t="shared" si="0"/>
        <v>-23.2366659906713</v>
      </c>
      <c r="E46" s="391" t="e">
        <f>IF(LEN(#REF!)=3,"是",IF(A46&lt;&gt;"",IF(SUM(B46:C46)&lt;&gt;0,"是","否"),"是"))</f>
        <v>#REF!</v>
      </c>
    </row>
    <row r="47" spans="1:5">
      <c r="A47" s="640"/>
      <c r="C47" s="641"/>
    </row>
    <row r="49" spans="3:3">
      <c r="C49" s="641"/>
    </row>
    <row r="51" spans="3:3">
      <c r="C51" s="641"/>
    </row>
    <row r="52" spans="3:3">
      <c r="C52" s="641"/>
    </row>
    <row r="54" spans="3:3">
      <c r="C54" s="641"/>
    </row>
    <row r="55" spans="3:3">
      <c r="C55" s="641"/>
    </row>
    <row r="56" spans="3:3">
      <c r="C56" s="641"/>
    </row>
    <row r="57" spans="3:3">
      <c r="C57" s="641"/>
    </row>
    <row r="59" spans="3:3">
      <c r="C59" s="641"/>
    </row>
  </sheetData>
  <mergeCells count="1">
    <mergeCell ref="A1:D1"/>
  </mergeCells>
  <conditionalFormatting sqref="B37:C37">
    <cfRule type="expression" dxfId="1" priority="1" stopIfTrue="1">
      <formula>"len($A:$A)=3"</formula>
    </cfRule>
  </conditionalFormatting>
  <conditionalFormatting sqref="E4:E47">
    <cfRule type="cellIs" dxfId="2" priority="5" stopIfTrue="1" operator="lessThan">
      <formula>0</formula>
    </cfRule>
  </conditionalFormatting>
  <conditionalFormatting sqref="D2 C47:D52">
    <cfRule type="cellIs" dxfId="0" priority="7"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workbookViewId="0">
      <selection activeCell="B9" sqref="B9"/>
    </sheetView>
  </sheetViews>
  <sheetFormatPr defaultColWidth="10" defaultRowHeight="13.5" outlineLevelCol="4"/>
  <cols>
    <col min="1" max="1" width="56.7583333333333" style="51" customWidth="1"/>
    <col min="2" max="2" width="41" style="51" customWidth="1"/>
    <col min="3" max="3" width="38.5583333333333" style="51" customWidth="1"/>
    <col min="4" max="4" width="11.8833333333333" style="51" customWidth="1"/>
    <col min="5" max="16384" width="10" style="51"/>
  </cols>
  <sheetData>
    <row r="1" s="51" customFormat="1" ht="28.6" customHeight="1" spans="1:5">
      <c r="A1" s="79" t="str">
        <f>目录!A39</f>
        <v>5-7  2025年嵩明县本级地方政府专项债务余额情况表</v>
      </c>
      <c r="B1" s="79"/>
      <c r="C1" s="79"/>
    </row>
    <row r="2" s="52" customFormat="1" ht="25" customHeight="1" spans="1:5">
      <c r="A2" s="85"/>
      <c r="B2" s="85"/>
      <c r="C2" s="66" t="s">
        <v>1915</v>
      </c>
    </row>
    <row r="3" s="64" customFormat="1" ht="35" customHeight="1" spans="1:5">
      <c r="A3" s="68" t="s">
        <v>1916</v>
      </c>
      <c r="B3" s="68" t="s">
        <v>1844</v>
      </c>
      <c r="C3" s="68" t="s">
        <v>1917</v>
      </c>
    </row>
    <row r="4" s="64" customFormat="1" ht="35" customHeight="1" spans="1:5">
      <c r="A4" s="86" t="s">
        <v>1928</v>
      </c>
      <c r="B4" s="87"/>
      <c r="C4" s="88">
        <v>36.5434</v>
      </c>
    </row>
    <row r="5" s="64" customFormat="1" ht="35" customHeight="1" spans="1:5">
      <c r="A5" s="86" t="s">
        <v>1929</v>
      </c>
      <c r="B5" s="87"/>
      <c r="C5" s="88">
        <v>49.5094</v>
      </c>
    </row>
    <row r="6" s="64" customFormat="1" ht="35" customHeight="1" spans="1:5">
      <c r="A6" s="86" t="s">
        <v>1930</v>
      </c>
      <c r="B6" s="87"/>
      <c r="C6" s="88">
        <v>17.1826</v>
      </c>
    </row>
    <row r="7" s="64" customFormat="1" ht="35" customHeight="1" spans="1:5">
      <c r="A7" s="86" t="s">
        <v>1931</v>
      </c>
      <c r="B7" s="87"/>
      <c r="C7" s="88">
        <v>5.4141</v>
      </c>
      <c r="D7" s="89"/>
      <c r="E7" s="89"/>
    </row>
    <row r="8" s="64" customFormat="1" ht="35" customHeight="1" spans="1:5">
      <c r="A8" s="86" t="s">
        <v>1932</v>
      </c>
      <c r="B8" s="87"/>
      <c r="C8" s="88">
        <v>48.3119</v>
      </c>
      <c r="D8" s="89"/>
      <c r="E8" s="89"/>
    </row>
    <row r="9" s="64" customFormat="1" ht="35" customHeight="1" spans="1:5">
      <c r="A9" s="86" t="s">
        <v>1933</v>
      </c>
      <c r="B9" s="87"/>
      <c r="C9" s="90"/>
    </row>
    <row r="10" s="64" customFormat="1" ht="35" customHeight="1" spans="1:5">
      <c r="A10" s="86" t="s">
        <v>1934</v>
      </c>
      <c r="B10" s="87"/>
      <c r="C10" s="87"/>
    </row>
    <row r="11" s="53" customFormat="1" ht="118" customHeight="1" spans="1:5">
      <c r="A11" s="91" t="s">
        <v>1935</v>
      </c>
      <c r="B11" s="91"/>
      <c r="C11" s="91"/>
    </row>
    <row r="12" s="51" customFormat="1" ht="31" customHeight="1" spans="1:5">
      <c r="A12" s="92"/>
      <c r="B12" s="92"/>
      <c r="C12" s="92"/>
    </row>
  </sheetData>
  <mergeCells count="3">
    <mergeCell ref="A1:C1"/>
    <mergeCell ref="A11:C11"/>
    <mergeCell ref="A12:C12"/>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26"/>
  <sheetViews>
    <sheetView workbookViewId="0">
      <selection activeCell="A25" sqref="A17:D25"/>
    </sheetView>
  </sheetViews>
  <sheetFormatPr defaultColWidth="10" defaultRowHeight="13.5" outlineLevelCol="3"/>
  <cols>
    <col min="1" max="1" width="40.8916666666667" style="51" customWidth="1"/>
    <col min="2" max="4" width="15.6333333333333" style="51" customWidth="1"/>
    <col min="5" max="5" width="9.76666666666667" style="51" customWidth="1"/>
    <col min="6" max="16384" width="10" style="51"/>
  </cols>
  <sheetData>
    <row r="1" s="51" customFormat="1" ht="63" customHeight="1" spans="1:4">
      <c r="A1" s="79" t="str">
        <f>目录!A40</f>
        <v>5-8  嵩明县地方政府债券发行及还本付息情况表</v>
      </c>
      <c r="B1" s="79"/>
      <c r="C1" s="79"/>
      <c r="D1" s="79"/>
    </row>
    <row r="2" s="52" customFormat="1" ht="30" customHeight="1" spans="1:4">
      <c r="D2" s="66" t="s">
        <v>1915</v>
      </c>
    </row>
    <row r="3" s="64" customFormat="1" ht="35" customHeight="1" spans="1:4">
      <c r="A3" s="68" t="s">
        <v>1916</v>
      </c>
      <c r="B3" s="68" t="s">
        <v>1936</v>
      </c>
      <c r="C3" s="68" t="s">
        <v>1937</v>
      </c>
      <c r="D3" s="68" t="s">
        <v>1938</v>
      </c>
    </row>
    <row r="4" s="64" customFormat="1" ht="35" customHeight="1" spans="1:4">
      <c r="A4" s="80" t="s">
        <v>1939</v>
      </c>
      <c r="B4" s="81" t="s">
        <v>1940</v>
      </c>
      <c r="C4" s="72">
        <f>C5+C7</f>
        <v>31.8881</v>
      </c>
      <c r="D4" s="72">
        <v>31.8881</v>
      </c>
    </row>
    <row r="5" s="64" customFormat="1" ht="35" customHeight="1" spans="1:4">
      <c r="A5" s="82" t="s">
        <v>1941</v>
      </c>
      <c r="B5" s="81" t="s">
        <v>1887</v>
      </c>
      <c r="C5" s="72">
        <v>14.7055</v>
      </c>
      <c r="D5" s="72">
        <v>14.7055</v>
      </c>
    </row>
    <row r="6" s="64" customFormat="1" ht="35" customHeight="1" spans="1:4">
      <c r="A6" s="82" t="s">
        <v>1942</v>
      </c>
      <c r="B6" s="81" t="s">
        <v>1888</v>
      </c>
      <c r="C6" s="72">
        <v>14.7055</v>
      </c>
      <c r="D6" s="72">
        <v>14.7055</v>
      </c>
    </row>
    <row r="7" s="64" customFormat="1" ht="35" customHeight="1" spans="1:4">
      <c r="A7" s="82" t="s">
        <v>1943</v>
      </c>
      <c r="B7" s="81" t="s">
        <v>1944</v>
      </c>
      <c r="C7" s="72">
        <v>17.1826</v>
      </c>
      <c r="D7" s="72">
        <v>17.1826</v>
      </c>
    </row>
    <row r="8" s="64" customFormat="1" ht="35" customHeight="1" spans="1:4">
      <c r="A8" s="82" t="s">
        <v>1942</v>
      </c>
      <c r="B8" s="81" t="s">
        <v>1890</v>
      </c>
      <c r="C8" s="72">
        <v>12.2525</v>
      </c>
      <c r="D8" s="72">
        <v>12.2525</v>
      </c>
    </row>
    <row r="9" s="64" customFormat="1" ht="35" customHeight="1" spans="1:4">
      <c r="A9" s="80" t="s">
        <v>1945</v>
      </c>
      <c r="B9" s="81" t="s">
        <v>1946</v>
      </c>
      <c r="C9" s="72">
        <f>C10+C11</f>
        <v>20.5516</v>
      </c>
      <c r="D9" s="72">
        <v>20.5516</v>
      </c>
    </row>
    <row r="10" s="64" customFormat="1" ht="35" customHeight="1" spans="1:4">
      <c r="A10" s="82" t="s">
        <v>1941</v>
      </c>
      <c r="B10" s="81" t="s">
        <v>1947</v>
      </c>
      <c r="C10" s="72">
        <v>15.1375</v>
      </c>
      <c r="D10" s="72">
        <v>15.1375</v>
      </c>
    </row>
    <row r="11" s="64" customFormat="1" ht="35" customHeight="1" spans="1:4">
      <c r="A11" s="82" t="s">
        <v>1943</v>
      </c>
      <c r="B11" s="81" t="s">
        <v>1948</v>
      </c>
      <c r="C11" s="72">
        <v>5.4141</v>
      </c>
      <c r="D11" s="72">
        <v>5.4141</v>
      </c>
    </row>
    <row r="12" s="64" customFormat="1" ht="35" customHeight="1" spans="1:4">
      <c r="A12" s="80" t="s">
        <v>1949</v>
      </c>
      <c r="B12" s="81" t="s">
        <v>1950</v>
      </c>
      <c r="C12" s="72">
        <f>C13+C14</f>
        <v>2.41</v>
      </c>
      <c r="D12" s="72">
        <v>2.41</v>
      </c>
    </row>
    <row r="13" s="64" customFormat="1" ht="35" customHeight="1" spans="1:4">
      <c r="A13" s="82" t="s">
        <v>1941</v>
      </c>
      <c r="B13" s="81" t="s">
        <v>1951</v>
      </c>
      <c r="C13" s="72">
        <v>1.36</v>
      </c>
      <c r="D13" s="72">
        <v>1.36</v>
      </c>
    </row>
    <row r="14" s="64" customFormat="1" ht="35" customHeight="1" spans="1:4">
      <c r="A14" s="82" t="s">
        <v>1943</v>
      </c>
      <c r="B14" s="81" t="s">
        <v>1952</v>
      </c>
      <c r="C14" s="72">
        <v>1.05</v>
      </c>
      <c r="D14" s="72">
        <v>1.05</v>
      </c>
    </row>
    <row r="15" s="64" customFormat="1" ht="35" customHeight="1" spans="1:4">
      <c r="A15" s="80" t="s">
        <v>1953</v>
      </c>
      <c r="B15" s="81" t="s">
        <v>1954</v>
      </c>
      <c r="C15" s="72">
        <f>C16+C19</f>
        <v>5.12</v>
      </c>
      <c r="D15" s="72">
        <v>5.12</v>
      </c>
    </row>
    <row r="16" s="64" customFormat="1" ht="35" customHeight="1" spans="1:4">
      <c r="A16" s="82" t="s">
        <v>1941</v>
      </c>
      <c r="B16" s="81" t="s">
        <v>1955</v>
      </c>
      <c r="C16" s="72">
        <v>4.531</v>
      </c>
      <c r="D16" s="72">
        <v>4.531</v>
      </c>
    </row>
    <row r="17" s="64" customFormat="1" ht="35" customHeight="1" spans="1:4">
      <c r="A17" s="82" t="s">
        <v>1956</v>
      </c>
      <c r="B17" s="81"/>
      <c r="C17" s="72">
        <v>4.056</v>
      </c>
      <c r="D17" s="72">
        <v>4.056</v>
      </c>
    </row>
    <row r="18" s="64" customFormat="1" ht="35" customHeight="1" spans="1:4">
      <c r="A18" s="82" t="s">
        <v>1957</v>
      </c>
      <c r="B18" s="81" t="s">
        <v>1958</v>
      </c>
      <c r="C18" s="72">
        <v>0.475</v>
      </c>
      <c r="D18" s="72">
        <v>0.475</v>
      </c>
    </row>
    <row r="19" s="64" customFormat="1" ht="35" customHeight="1" spans="1:4">
      <c r="A19" s="82" t="s">
        <v>1943</v>
      </c>
      <c r="B19" s="81" t="s">
        <v>1959</v>
      </c>
      <c r="C19" s="72">
        <v>0.589</v>
      </c>
      <c r="D19" s="72">
        <v>0.589</v>
      </c>
    </row>
    <row r="20" s="64" customFormat="1" ht="35" customHeight="1" spans="1:4">
      <c r="A20" s="82" t="s">
        <v>1956</v>
      </c>
      <c r="B20" s="81"/>
      <c r="C20" s="72">
        <v>0.529</v>
      </c>
      <c r="D20" s="72">
        <v>0.529</v>
      </c>
    </row>
    <row r="21" s="64" customFormat="1" ht="35" customHeight="1" spans="1:4">
      <c r="A21" s="82" t="s">
        <v>1960</v>
      </c>
      <c r="B21" s="81" t="s">
        <v>1961</v>
      </c>
      <c r="C21" s="72">
        <v>0.06</v>
      </c>
      <c r="D21" s="72">
        <v>0.06</v>
      </c>
    </row>
    <row r="22" s="64" customFormat="1" ht="35" customHeight="1" spans="1:4">
      <c r="A22" s="80" t="s">
        <v>1962</v>
      </c>
      <c r="B22" s="81" t="s">
        <v>1963</v>
      </c>
      <c r="C22" s="72">
        <f>C23+C24</f>
        <v>2.53</v>
      </c>
      <c r="D22" s="72">
        <v>2.53</v>
      </c>
    </row>
    <row r="23" s="64" customFormat="1" ht="35" customHeight="1" spans="1:4">
      <c r="A23" s="82" t="s">
        <v>1941</v>
      </c>
      <c r="B23" s="81" t="s">
        <v>1964</v>
      </c>
      <c r="C23" s="72">
        <v>1.17</v>
      </c>
      <c r="D23" s="72">
        <v>1.17</v>
      </c>
    </row>
    <row r="24" s="64" customFormat="1" ht="35" customHeight="1" spans="1:4">
      <c r="A24" s="82" t="s">
        <v>1943</v>
      </c>
      <c r="B24" s="81" t="s">
        <v>1965</v>
      </c>
      <c r="C24" s="72">
        <v>1.36</v>
      </c>
      <c r="D24" s="72">
        <v>1.36</v>
      </c>
    </row>
    <row r="25" s="53" customFormat="1" ht="70" customHeight="1" spans="1:4">
      <c r="A25" s="83" t="s">
        <v>1966</v>
      </c>
      <c r="B25" s="83"/>
      <c r="C25" s="83"/>
      <c r="D25" s="83"/>
    </row>
    <row r="26" s="51" customFormat="1" ht="25" customHeight="1" spans="1:4">
      <c r="A26" s="84"/>
      <c r="B26" s="84"/>
      <c r="C26" s="84"/>
      <c r="D26" s="84"/>
    </row>
  </sheetData>
  <mergeCells count="3">
    <mergeCell ref="A1:D1"/>
    <mergeCell ref="A25:D25"/>
    <mergeCell ref="A26:D26"/>
  </mergeCells>
  <printOptions horizontalCentered="1"/>
  <pageMargins left="0.708333333333333" right="0.708333333333333" top="0.393055555555556" bottom="0.751388888888889" header="0.306944444444444" footer="0.306944444444444"/>
  <pageSetup paperSize="9" fitToHeight="200" orientation="portrait" horizontalDpi="600" verticalDpi="600"/>
  <headerFooter>
    <oddFooter>&amp;C&amp;16- &amp;P -</oddFooter>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F19"/>
  <sheetViews>
    <sheetView workbookViewId="0">
      <selection activeCell="I8" sqref="I8"/>
    </sheetView>
  </sheetViews>
  <sheetFormatPr defaultColWidth="8.88333333333333" defaultRowHeight="13.5" outlineLevelCol="5"/>
  <cols>
    <col min="1" max="1" width="8.88333333333333" style="51"/>
    <col min="2" max="2" width="49.3833333333333" style="51" customWidth="1"/>
    <col min="3" max="6" width="20.6333333333333" style="51" customWidth="1"/>
    <col min="7" max="16384" width="8.88333333333333" style="51"/>
  </cols>
  <sheetData>
    <row r="1" s="51" customFormat="1" ht="45" customHeight="1" spans="1:6">
      <c r="A1" s="54" t="str">
        <f>目录!A41</f>
        <v>5-9  2026年嵩明县政府专项债务限额和余额情况表</v>
      </c>
      <c r="B1" s="54"/>
      <c r="C1" s="54"/>
      <c r="D1" s="54"/>
      <c r="E1" s="54"/>
      <c r="F1" s="54"/>
    </row>
    <row r="2" s="52" customFormat="1" ht="18" customHeight="1" spans="1:6">
      <c r="B2" s="65" t="s">
        <v>1915</v>
      </c>
      <c r="C2" s="66"/>
      <c r="D2" s="66"/>
      <c r="E2" s="66"/>
      <c r="F2" s="66"/>
    </row>
    <row r="3" s="64" customFormat="1" ht="35" customHeight="1" spans="1:6">
      <c r="A3" s="67" t="s">
        <v>45</v>
      </c>
      <c r="B3" s="67"/>
      <c r="C3" s="68" t="s">
        <v>1967</v>
      </c>
      <c r="D3" s="68" t="s">
        <v>1937</v>
      </c>
      <c r="E3" s="68" t="s">
        <v>1938</v>
      </c>
      <c r="F3" s="68" t="s">
        <v>1968</v>
      </c>
    </row>
    <row r="4" s="64" customFormat="1" ht="35" customHeight="1" spans="1:6">
      <c r="A4" s="69" t="s">
        <v>1969</v>
      </c>
      <c r="B4" s="70"/>
      <c r="C4" s="71" t="s">
        <v>1886</v>
      </c>
      <c r="D4" s="72">
        <f>D5+D6</f>
        <v>90.3619</v>
      </c>
      <c r="E4" s="72">
        <f>E5+E6</f>
        <v>90.3619</v>
      </c>
      <c r="F4" s="73"/>
    </row>
    <row r="5" s="64" customFormat="1" ht="35" customHeight="1" spans="1:6">
      <c r="A5" s="74" t="s">
        <v>1970</v>
      </c>
      <c r="B5" s="74"/>
      <c r="C5" s="71" t="s">
        <v>1887</v>
      </c>
      <c r="D5" s="72">
        <v>40.8525</v>
      </c>
      <c r="E5" s="72">
        <v>40.8525</v>
      </c>
      <c r="F5" s="73"/>
    </row>
    <row r="6" s="64" customFormat="1" ht="35" customHeight="1" spans="1:6">
      <c r="A6" s="74" t="s">
        <v>1971</v>
      </c>
      <c r="B6" s="74"/>
      <c r="C6" s="71" t="s">
        <v>1888</v>
      </c>
      <c r="D6" s="72">
        <v>49.5094</v>
      </c>
      <c r="E6" s="72">
        <v>49.5094</v>
      </c>
      <c r="F6" s="73"/>
    </row>
    <row r="7" s="64" customFormat="1" ht="35" customHeight="1" spans="1:6">
      <c r="A7" s="75" t="s">
        <v>1972</v>
      </c>
      <c r="B7" s="75"/>
      <c r="C7" s="71" t="s">
        <v>1889</v>
      </c>
      <c r="D7" s="72">
        <v>0</v>
      </c>
      <c r="E7" s="72">
        <v>0</v>
      </c>
      <c r="F7" s="76"/>
    </row>
    <row r="8" s="64" customFormat="1" ht="35" customHeight="1" spans="1:6">
      <c r="A8" s="74" t="s">
        <v>1970</v>
      </c>
      <c r="B8" s="74"/>
      <c r="C8" s="71" t="s">
        <v>1890</v>
      </c>
      <c r="D8" s="72">
        <v>0</v>
      </c>
      <c r="E8" s="72">
        <v>0</v>
      </c>
      <c r="F8" s="76"/>
    </row>
    <row r="9" s="64" customFormat="1" ht="35" customHeight="1" spans="1:6">
      <c r="A9" s="74" t="s">
        <v>1971</v>
      </c>
      <c r="B9" s="74"/>
      <c r="C9" s="71" t="s">
        <v>1891</v>
      </c>
      <c r="D9" s="72">
        <v>0</v>
      </c>
      <c r="E9" s="72">
        <v>0</v>
      </c>
      <c r="F9" s="76"/>
    </row>
    <row r="10" s="53" customFormat="1" ht="41" customHeight="1" spans="1:6">
      <c r="A10" s="63" t="s">
        <v>1973</v>
      </c>
      <c r="B10" s="63"/>
      <c r="C10" s="63"/>
      <c r="D10" s="63"/>
      <c r="E10" s="63"/>
      <c r="F10" s="63"/>
    </row>
    <row r="13" s="51" customFormat="1" ht="19.5" spans="1:6">
      <c r="A13" s="77"/>
    </row>
    <row r="14" s="51" customFormat="1" ht="19" customHeight="1" spans="1:6">
      <c r="A14" s="78"/>
    </row>
    <row r="15" s="51" customFormat="1" ht="29" customHeight="1"/>
    <row r="16" s="51" customFormat="1" ht="29" customHeight="1"/>
    <row r="17" s="51" customFormat="1" ht="29" customHeight="1"/>
    <row r="18" s="51" customFormat="1" ht="29" customHeight="1"/>
    <row r="19" s="51" customFormat="1" ht="30" customHeight="1" spans="1:1">
      <c r="A19" s="78"/>
    </row>
  </sheetData>
  <mergeCells count="10">
    <mergeCell ref="A1:F1"/>
    <mergeCell ref="B2:F2"/>
    <mergeCell ref="A3:B3"/>
    <mergeCell ref="A4:B4"/>
    <mergeCell ref="A5:B5"/>
    <mergeCell ref="A6:B6"/>
    <mergeCell ref="A7:B7"/>
    <mergeCell ref="A8:B8"/>
    <mergeCell ref="A9:B9"/>
    <mergeCell ref="A10:F10"/>
  </mergeCells>
  <printOptions horizontalCentered="1"/>
  <pageMargins left="0.708333333333333" right="0.708333333333333" top="1.10208333333333" bottom="0.751388888888889" header="0.306944444444444" footer="0.306944444444444"/>
  <pageSetup paperSize="9" scale="95" fitToHeight="200" orientation="landscape" horizontalDpi="600" verticalDpi="600"/>
  <headerFooter>
    <oddFooter>&amp;C&amp;16- &amp;P -</oddFooter>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F8"/>
  <sheetViews>
    <sheetView workbookViewId="0">
      <selection activeCell="B5" sqref="B5:B7"/>
    </sheetView>
  </sheetViews>
  <sheetFormatPr defaultColWidth="8.88333333333333" defaultRowHeight="13.5" outlineLevelRow="7" outlineLevelCol="5"/>
  <cols>
    <col min="1" max="1" width="8.88333333333333" style="51"/>
    <col min="2" max="6" width="24.2166666666667" style="51" customWidth="1"/>
    <col min="7" max="16384" width="8.88333333333333" style="51"/>
  </cols>
  <sheetData>
    <row r="1" s="51" customFormat="1" ht="24" customHeight="1"/>
    <row r="2" s="51" customFormat="1" ht="27" spans="1:6">
      <c r="A2" s="54" t="str">
        <f>目录!A42</f>
        <v>5-10  2026年嵩明县年初新增地方政府债券资金安排表</v>
      </c>
      <c r="B2" s="55"/>
      <c r="C2" s="55"/>
      <c r="D2" s="55"/>
      <c r="E2" s="55"/>
      <c r="F2" s="55"/>
    </row>
    <row r="3" s="51" customFormat="1" ht="23" customHeight="1" spans="1:6">
      <c r="A3" s="56" t="s">
        <v>1915</v>
      </c>
      <c r="B3" s="56"/>
      <c r="C3" s="56"/>
      <c r="D3" s="56"/>
      <c r="E3" s="56"/>
      <c r="F3" s="56"/>
    </row>
    <row r="4" s="52" customFormat="1" ht="30" customHeight="1" spans="1:6">
      <c r="A4" s="57" t="s">
        <v>1974</v>
      </c>
      <c r="B4" s="58" t="s">
        <v>1847</v>
      </c>
      <c r="C4" s="58" t="s">
        <v>1975</v>
      </c>
      <c r="D4" s="58" t="s">
        <v>1976</v>
      </c>
      <c r="E4" s="58" t="s">
        <v>1977</v>
      </c>
      <c r="F4" s="58" t="s">
        <v>1978</v>
      </c>
    </row>
    <row r="5" s="52" customFormat="1" ht="45" customHeight="1" spans="1:6">
      <c r="A5" s="59">
        <v>1</v>
      </c>
      <c r="B5" s="60"/>
      <c r="C5" s="61" t="s">
        <v>1979</v>
      </c>
      <c r="D5" s="62"/>
      <c r="E5" s="62" t="s">
        <v>1980</v>
      </c>
      <c r="F5" s="62"/>
    </row>
    <row r="6" s="52" customFormat="1" ht="45" customHeight="1" spans="1:6">
      <c r="A6" s="59">
        <v>2</v>
      </c>
      <c r="B6" s="60"/>
      <c r="C6" s="61"/>
      <c r="D6" s="62"/>
      <c r="E6" s="62"/>
      <c r="F6" s="62"/>
    </row>
    <row r="7" s="52" customFormat="1" ht="45" customHeight="1" spans="1:6">
      <c r="A7" s="59" t="s">
        <v>1981</v>
      </c>
      <c r="B7" s="60"/>
      <c r="C7" s="61"/>
      <c r="D7" s="62"/>
      <c r="E7" s="62"/>
      <c r="F7" s="62"/>
    </row>
    <row r="8" s="53" customFormat="1" ht="74" customHeight="1" spans="1:6">
      <c r="A8" s="63" t="s">
        <v>1982</v>
      </c>
      <c r="B8" s="63"/>
      <c r="C8" s="63"/>
      <c r="D8" s="63"/>
      <c r="E8" s="63"/>
      <c r="F8" s="63"/>
    </row>
  </sheetData>
  <mergeCells count="8">
    <mergeCell ref="A2:F2"/>
    <mergeCell ref="A3:F3"/>
    <mergeCell ref="A8:F8"/>
    <mergeCell ref="B5:B7"/>
    <mergeCell ref="C5:C7"/>
    <mergeCell ref="D5:D7"/>
    <mergeCell ref="E5:E7"/>
    <mergeCell ref="F5:F7"/>
  </mergeCells>
  <printOptions horizontalCentered="1"/>
  <pageMargins left="0.708333333333333" right="0.708333333333333" top="0.751388888888889" bottom="0.751388888888889" header="0.306944444444444" footer="0.306944444444444"/>
  <pageSetup paperSize="9" fitToHeight="200" orientation="landscape" horizontalDpi="600" verticalDpi="600"/>
  <headerFooter>
    <oddFooter>&amp;C&amp;16- &amp;P -</oddFooter>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4"/>
  <sheetViews>
    <sheetView zoomScale="80" zoomScaleNormal="80" workbookViewId="0">
      <pane ySplit="3" topLeftCell="A36" activePane="bottomLeft" state="frozen"/>
      <selection/>
      <selection pane="bottomLeft" activeCell="A1" sqref="A1:J1"/>
    </sheetView>
  </sheetViews>
  <sheetFormatPr defaultColWidth="9.14166666666667" defaultRowHeight="12" customHeight="1"/>
  <cols>
    <col min="1" max="1" width="23.5916666666667" style="10" customWidth="1"/>
    <col min="2" max="2" width="26.5583333333333" style="11" customWidth="1"/>
    <col min="3" max="3" width="19.2166666666667" style="12" customWidth="1"/>
    <col min="4" max="4" width="20.1583333333333" style="12" customWidth="1"/>
    <col min="5" max="5" width="23.575" style="10" customWidth="1"/>
    <col min="6" max="6" width="11.2833333333333" style="10" customWidth="1"/>
    <col min="7" max="7" width="25.1416666666667" style="10" customWidth="1"/>
    <col min="8" max="8" width="15.575" style="13" customWidth="1"/>
    <col min="9" max="9" width="13.425" style="12" customWidth="1"/>
    <col min="10" max="10" width="18.85" style="10" customWidth="1"/>
    <col min="11" max="16384" width="9.14166666666667" style="10"/>
  </cols>
  <sheetData>
    <row r="1" s="10" customFormat="1" ht="39.75" customHeight="1" spans="1:10">
      <c r="A1" s="14" t="s">
        <v>1983</v>
      </c>
      <c r="B1" s="15"/>
      <c r="C1" s="16"/>
      <c r="D1" s="16"/>
      <c r="E1" s="16"/>
      <c r="F1" s="17"/>
      <c r="G1" s="16"/>
      <c r="H1" s="17"/>
      <c r="I1" s="17"/>
      <c r="J1" s="16"/>
    </row>
    <row r="2" s="10" customFormat="1" ht="17.25" customHeight="1" spans="1:10">
      <c r="A2" s="18"/>
      <c r="B2" s="19"/>
      <c r="C2" s="20"/>
      <c r="D2" s="20"/>
      <c r="E2" s="18"/>
      <c r="F2" s="18"/>
      <c r="G2" s="18"/>
      <c r="H2" s="20"/>
      <c r="I2" s="12"/>
    </row>
    <row r="3" s="10" customFormat="1" ht="44.25" customHeight="1" spans="1:10">
      <c r="A3" s="21" t="s">
        <v>1984</v>
      </c>
      <c r="B3" s="22" t="s">
        <v>1985</v>
      </c>
      <c r="C3" s="21" t="s">
        <v>1986</v>
      </c>
      <c r="D3" s="21" t="s">
        <v>1987</v>
      </c>
      <c r="E3" s="21" t="s">
        <v>1988</v>
      </c>
      <c r="F3" s="23" t="s">
        <v>1989</v>
      </c>
      <c r="G3" s="21" t="s">
        <v>1990</v>
      </c>
      <c r="H3" s="23" t="s">
        <v>1991</v>
      </c>
      <c r="I3" s="23" t="s">
        <v>1992</v>
      </c>
      <c r="J3" s="21" t="s">
        <v>1993</v>
      </c>
    </row>
    <row r="4" s="10" customFormat="1" ht="18.75" customHeight="1" spans="1:10">
      <c r="A4" s="21">
        <v>1</v>
      </c>
      <c r="B4" s="22">
        <v>2</v>
      </c>
      <c r="C4" s="21">
        <v>3</v>
      </c>
      <c r="D4" s="21">
        <v>4</v>
      </c>
      <c r="E4" s="21">
        <v>5</v>
      </c>
      <c r="F4" s="23">
        <v>6</v>
      </c>
      <c r="G4" s="21">
        <v>7</v>
      </c>
      <c r="H4" s="23">
        <v>8</v>
      </c>
      <c r="I4" s="23">
        <v>9</v>
      </c>
      <c r="J4" s="21">
        <v>10</v>
      </c>
    </row>
    <row r="5" ht="70" customHeight="1" spans="1:10">
      <c r="A5" s="24" t="s">
        <v>1994</v>
      </c>
      <c r="B5" s="25" t="s">
        <v>1995</v>
      </c>
      <c r="C5" s="26" t="s">
        <v>1996</v>
      </c>
      <c r="D5" s="27" t="s">
        <v>1997</v>
      </c>
      <c r="E5" s="28" t="s">
        <v>1998</v>
      </c>
      <c r="F5" s="29" t="s">
        <v>1999</v>
      </c>
      <c r="G5" s="29" t="s">
        <v>2000</v>
      </c>
      <c r="H5" s="29" t="s">
        <v>2001</v>
      </c>
      <c r="I5" s="30" t="s">
        <v>2002</v>
      </c>
      <c r="J5" s="31" t="s">
        <v>2003</v>
      </c>
    </row>
    <row r="6" ht="70" customHeight="1" spans="1:10">
      <c r="A6" s="26"/>
      <c r="B6" s="32"/>
      <c r="C6" s="26"/>
      <c r="D6" s="27"/>
      <c r="E6" s="28" t="s">
        <v>2004</v>
      </c>
      <c r="F6" s="29" t="s">
        <v>2005</v>
      </c>
      <c r="G6" s="29" t="s">
        <v>2006</v>
      </c>
      <c r="H6" s="29" t="s">
        <v>2007</v>
      </c>
      <c r="I6" s="30" t="s">
        <v>2002</v>
      </c>
      <c r="J6" s="31" t="s">
        <v>2008</v>
      </c>
    </row>
    <row r="7" ht="70" customHeight="1" spans="1:10">
      <c r="A7" s="26"/>
      <c r="B7" s="32"/>
      <c r="C7" s="26"/>
      <c r="D7" s="27"/>
      <c r="E7" s="28" t="s">
        <v>2009</v>
      </c>
      <c r="F7" s="29" t="s">
        <v>2005</v>
      </c>
      <c r="G7" s="29" t="s">
        <v>2010</v>
      </c>
      <c r="H7" s="29" t="s">
        <v>2007</v>
      </c>
      <c r="I7" s="30" t="s">
        <v>2002</v>
      </c>
      <c r="J7" s="31" t="s">
        <v>2011</v>
      </c>
    </row>
    <row r="8" ht="70" customHeight="1" spans="1:10">
      <c r="A8" s="26"/>
      <c r="B8" s="32"/>
      <c r="C8" s="26"/>
      <c r="D8" s="33"/>
      <c r="E8" s="28" t="s">
        <v>2012</v>
      </c>
      <c r="F8" s="29" t="s">
        <v>1999</v>
      </c>
      <c r="G8" s="29" t="s">
        <v>2013</v>
      </c>
      <c r="H8" s="29" t="s">
        <v>2014</v>
      </c>
      <c r="I8" s="30" t="s">
        <v>2002</v>
      </c>
      <c r="J8" s="31" t="s">
        <v>2015</v>
      </c>
    </row>
    <row r="9" ht="70" customHeight="1" spans="1:10">
      <c r="A9" s="26"/>
      <c r="B9" s="32"/>
      <c r="C9" s="26"/>
      <c r="D9" s="27" t="s">
        <v>2016</v>
      </c>
      <c r="E9" s="28" t="s">
        <v>2017</v>
      </c>
      <c r="F9" s="29" t="s">
        <v>2005</v>
      </c>
      <c r="G9" s="29" t="s">
        <v>2018</v>
      </c>
      <c r="H9" s="29" t="s">
        <v>2007</v>
      </c>
      <c r="I9" s="30" t="s">
        <v>2002</v>
      </c>
      <c r="J9" s="28" t="s">
        <v>2019</v>
      </c>
    </row>
    <row r="10" ht="70" customHeight="1" spans="1:10">
      <c r="A10" s="26"/>
      <c r="B10" s="32"/>
      <c r="C10" s="26"/>
      <c r="D10" s="27"/>
      <c r="E10" s="28" t="s">
        <v>2020</v>
      </c>
      <c r="F10" s="29" t="s">
        <v>2005</v>
      </c>
      <c r="G10" s="29" t="s">
        <v>2021</v>
      </c>
      <c r="H10" s="29" t="s">
        <v>2007</v>
      </c>
      <c r="I10" s="30" t="s">
        <v>2002</v>
      </c>
      <c r="J10" s="28" t="s">
        <v>2022</v>
      </c>
    </row>
    <row r="11" ht="70" customHeight="1" spans="1:10">
      <c r="A11" s="26"/>
      <c r="B11" s="32"/>
      <c r="C11" s="34"/>
      <c r="D11" s="33"/>
      <c r="E11" s="28" t="s">
        <v>2023</v>
      </c>
      <c r="F11" s="29" t="s">
        <v>2005</v>
      </c>
      <c r="G11" s="29" t="s">
        <v>2010</v>
      </c>
      <c r="H11" s="29" t="s">
        <v>2007</v>
      </c>
      <c r="I11" s="30" t="s">
        <v>2002</v>
      </c>
      <c r="J11" s="28" t="s">
        <v>2024</v>
      </c>
    </row>
    <row r="12" ht="70" customHeight="1" spans="1:10">
      <c r="A12" s="26"/>
      <c r="B12" s="32"/>
      <c r="C12" s="27" t="s">
        <v>2025</v>
      </c>
      <c r="D12" s="27" t="s">
        <v>2026</v>
      </c>
      <c r="E12" s="28" t="s">
        <v>2027</v>
      </c>
      <c r="F12" s="29" t="s">
        <v>1999</v>
      </c>
      <c r="G12" s="29" t="s">
        <v>2028</v>
      </c>
      <c r="H12" s="30"/>
      <c r="I12" s="30" t="s">
        <v>2029</v>
      </c>
      <c r="J12" s="28" t="s">
        <v>2027</v>
      </c>
    </row>
    <row r="13" ht="70" customHeight="1" spans="1:10">
      <c r="A13" s="26"/>
      <c r="B13" s="32"/>
      <c r="C13" s="33"/>
      <c r="D13" s="33"/>
      <c r="E13" s="28" t="s">
        <v>2030</v>
      </c>
      <c r="F13" s="29" t="s">
        <v>1999</v>
      </c>
      <c r="G13" s="29" t="s">
        <v>2028</v>
      </c>
      <c r="H13" s="30"/>
      <c r="I13" s="30" t="s">
        <v>2029</v>
      </c>
      <c r="J13" s="28" t="s">
        <v>2030</v>
      </c>
    </row>
    <row r="14" ht="70" customHeight="1" spans="1:10">
      <c r="A14" s="34"/>
      <c r="B14" s="35"/>
      <c r="C14" s="33" t="s">
        <v>2031</v>
      </c>
      <c r="D14" s="33" t="s">
        <v>2032</v>
      </c>
      <c r="E14" s="36" t="s">
        <v>2033</v>
      </c>
      <c r="F14" s="29" t="s">
        <v>2005</v>
      </c>
      <c r="G14" s="29" t="s">
        <v>2010</v>
      </c>
      <c r="H14" s="29" t="s">
        <v>2007</v>
      </c>
      <c r="I14" s="30" t="s">
        <v>2002</v>
      </c>
      <c r="J14" s="36" t="s">
        <v>2033</v>
      </c>
    </row>
    <row r="15" ht="70" customHeight="1" spans="1:10">
      <c r="A15" s="37" t="s">
        <v>2034</v>
      </c>
      <c r="B15" s="38" t="s">
        <v>2035</v>
      </c>
      <c r="C15" s="30" t="s">
        <v>2036</v>
      </c>
      <c r="D15" s="30" t="s">
        <v>1997</v>
      </c>
      <c r="E15" s="28" t="s">
        <v>2037</v>
      </c>
      <c r="F15" s="29" t="s">
        <v>1999</v>
      </c>
      <c r="G15" s="29" t="s">
        <v>2038</v>
      </c>
      <c r="H15" s="29" t="s">
        <v>2039</v>
      </c>
      <c r="I15" s="30" t="s">
        <v>2002</v>
      </c>
      <c r="J15" s="28" t="s">
        <v>2037</v>
      </c>
    </row>
    <row r="16" ht="70" customHeight="1" spans="1:10">
      <c r="A16" s="37"/>
      <c r="B16" s="38"/>
      <c r="C16" s="30"/>
      <c r="D16" s="30"/>
      <c r="E16" s="28" t="s">
        <v>2040</v>
      </c>
      <c r="F16" s="29" t="s">
        <v>1999</v>
      </c>
      <c r="G16" s="29" t="s">
        <v>2041</v>
      </c>
      <c r="H16" s="29" t="s">
        <v>2042</v>
      </c>
      <c r="I16" s="30" t="s">
        <v>2002</v>
      </c>
      <c r="J16" s="28" t="s">
        <v>2040</v>
      </c>
    </row>
    <row r="17" ht="70" customHeight="1" spans="1:10">
      <c r="A17" s="37"/>
      <c r="B17" s="38"/>
      <c r="C17" s="30"/>
      <c r="D17" s="30"/>
      <c r="E17" s="28" t="s">
        <v>2043</v>
      </c>
      <c r="F17" s="29" t="s">
        <v>1999</v>
      </c>
      <c r="G17" s="29" t="s">
        <v>2044</v>
      </c>
      <c r="H17" s="29" t="s">
        <v>2042</v>
      </c>
      <c r="I17" s="30" t="s">
        <v>2002</v>
      </c>
      <c r="J17" s="28" t="s">
        <v>2043</v>
      </c>
    </row>
    <row r="18" ht="70" customHeight="1" spans="1:10">
      <c r="A18" s="37"/>
      <c r="B18" s="38"/>
      <c r="C18" s="30"/>
      <c r="D18" s="30"/>
      <c r="E18" s="28" t="s">
        <v>2045</v>
      </c>
      <c r="F18" s="29" t="s">
        <v>1999</v>
      </c>
      <c r="G18" s="29" t="s">
        <v>2046</v>
      </c>
      <c r="H18" s="29" t="s">
        <v>2047</v>
      </c>
      <c r="I18" s="30" t="s">
        <v>2002</v>
      </c>
      <c r="J18" s="28" t="s">
        <v>2045</v>
      </c>
    </row>
    <row r="19" ht="70" customHeight="1" spans="1:10">
      <c r="A19" s="37"/>
      <c r="B19" s="38"/>
      <c r="C19" s="30"/>
      <c r="D19" s="30" t="s">
        <v>2016</v>
      </c>
      <c r="E19" s="28" t="s">
        <v>2048</v>
      </c>
      <c r="F19" s="29" t="s">
        <v>1999</v>
      </c>
      <c r="G19" s="29" t="s">
        <v>2049</v>
      </c>
      <c r="H19" s="29" t="s">
        <v>2007</v>
      </c>
      <c r="I19" s="30" t="s">
        <v>2029</v>
      </c>
      <c r="J19" s="28" t="s">
        <v>2050</v>
      </c>
    </row>
    <row r="20" ht="70" customHeight="1" spans="1:10">
      <c r="A20" s="37"/>
      <c r="B20" s="38"/>
      <c r="C20" s="30"/>
      <c r="D20" s="30"/>
      <c r="E20" s="28" t="s">
        <v>2051</v>
      </c>
      <c r="F20" s="29" t="s">
        <v>1999</v>
      </c>
      <c r="G20" s="29" t="s">
        <v>2052</v>
      </c>
      <c r="H20" s="29" t="s">
        <v>2007</v>
      </c>
      <c r="I20" s="30" t="s">
        <v>2029</v>
      </c>
      <c r="J20" s="28" t="s">
        <v>2051</v>
      </c>
    </row>
    <row r="21" ht="70" customHeight="1" spans="1:10">
      <c r="A21" s="37"/>
      <c r="B21" s="38"/>
      <c r="C21" s="30"/>
      <c r="D21" s="30" t="s">
        <v>2053</v>
      </c>
      <c r="E21" s="28" t="s">
        <v>2054</v>
      </c>
      <c r="F21" s="29" t="s">
        <v>1999</v>
      </c>
      <c r="G21" s="29" t="s">
        <v>2055</v>
      </c>
      <c r="H21" s="30" t="s">
        <v>2056</v>
      </c>
      <c r="I21" s="30" t="s">
        <v>2002</v>
      </c>
      <c r="J21" s="31" t="s">
        <v>2057</v>
      </c>
    </row>
    <row r="22" ht="70" customHeight="1" spans="1:10">
      <c r="A22" s="37"/>
      <c r="B22" s="38"/>
      <c r="C22" s="30" t="s">
        <v>2025</v>
      </c>
      <c r="D22" s="30" t="s">
        <v>2026</v>
      </c>
      <c r="E22" s="28" t="s">
        <v>2058</v>
      </c>
      <c r="F22" s="29" t="s">
        <v>1999</v>
      </c>
      <c r="G22" s="29" t="s">
        <v>2059</v>
      </c>
      <c r="H22" s="29" t="s">
        <v>2007</v>
      </c>
      <c r="I22" s="30" t="s">
        <v>2029</v>
      </c>
      <c r="J22" s="31" t="s">
        <v>2060</v>
      </c>
    </row>
    <row r="23" ht="70" customHeight="1" spans="1:10">
      <c r="A23" s="37"/>
      <c r="B23" s="38"/>
      <c r="C23" s="30"/>
      <c r="D23" s="30" t="s">
        <v>2061</v>
      </c>
      <c r="E23" s="28" t="s">
        <v>2062</v>
      </c>
      <c r="F23" s="29" t="s">
        <v>2005</v>
      </c>
      <c r="G23" s="29" t="s">
        <v>2063</v>
      </c>
      <c r="H23" s="30" t="s">
        <v>2064</v>
      </c>
      <c r="I23" s="30" t="s">
        <v>2002</v>
      </c>
      <c r="J23" s="28" t="s">
        <v>2062</v>
      </c>
    </row>
    <row r="24" ht="70" customHeight="1" spans="1:10">
      <c r="A24" s="37"/>
      <c r="B24" s="38"/>
      <c r="C24" s="30"/>
      <c r="D24" s="30"/>
      <c r="E24" s="28" t="s">
        <v>2065</v>
      </c>
      <c r="F24" s="29" t="s">
        <v>2005</v>
      </c>
      <c r="G24" s="29" t="s">
        <v>2066</v>
      </c>
      <c r="H24" s="30" t="s">
        <v>2064</v>
      </c>
      <c r="I24" s="30" t="s">
        <v>2002</v>
      </c>
      <c r="J24" s="28" t="s">
        <v>2065</v>
      </c>
    </row>
    <row r="25" ht="70" customHeight="1" spans="1:10">
      <c r="A25" s="37"/>
      <c r="B25" s="38"/>
      <c r="C25" s="30"/>
      <c r="D25" s="30"/>
      <c r="E25" s="28" t="s">
        <v>2067</v>
      </c>
      <c r="F25" s="29" t="s">
        <v>2005</v>
      </c>
      <c r="G25" s="29" t="s">
        <v>2068</v>
      </c>
      <c r="H25" s="30" t="s">
        <v>2064</v>
      </c>
      <c r="I25" s="30" t="s">
        <v>2002</v>
      </c>
      <c r="J25" s="28" t="s">
        <v>2069</v>
      </c>
    </row>
    <row r="26" ht="70" customHeight="1" spans="1:10">
      <c r="A26" s="37"/>
      <c r="B26" s="38"/>
      <c r="C26" s="30"/>
      <c r="D26" s="30"/>
      <c r="E26" s="28" t="s">
        <v>2070</v>
      </c>
      <c r="F26" s="29" t="s">
        <v>2005</v>
      </c>
      <c r="G26" s="29" t="s">
        <v>2071</v>
      </c>
      <c r="H26" s="30" t="s">
        <v>2072</v>
      </c>
      <c r="I26" s="30" t="s">
        <v>2002</v>
      </c>
      <c r="J26" s="28" t="s">
        <v>2070</v>
      </c>
    </row>
    <row r="27" ht="70" customHeight="1" spans="1:10">
      <c r="A27" s="37"/>
      <c r="B27" s="38"/>
      <c r="C27" s="30" t="s">
        <v>2031</v>
      </c>
      <c r="D27" s="30" t="s">
        <v>2032</v>
      </c>
      <c r="E27" s="36" t="s">
        <v>2073</v>
      </c>
      <c r="F27" s="29" t="s">
        <v>2005</v>
      </c>
      <c r="G27" s="29" t="s">
        <v>2010</v>
      </c>
      <c r="H27" s="29" t="s">
        <v>2007</v>
      </c>
      <c r="I27" s="30" t="s">
        <v>2002</v>
      </c>
      <c r="J27" s="31"/>
    </row>
    <row r="28" ht="70" customHeight="1" spans="1:10">
      <c r="A28" s="37" t="s">
        <v>2074</v>
      </c>
      <c r="B28" s="38" t="s">
        <v>2075</v>
      </c>
      <c r="C28" s="30" t="s">
        <v>2036</v>
      </c>
      <c r="D28" s="30" t="s">
        <v>1997</v>
      </c>
      <c r="E28" s="28" t="s">
        <v>2076</v>
      </c>
      <c r="F28" s="29" t="s">
        <v>1999</v>
      </c>
      <c r="G28" s="29" t="s">
        <v>2077</v>
      </c>
      <c r="H28" s="29" t="s">
        <v>2078</v>
      </c>
      <c r="I28" s="30" t="s">
        <v>2002</v>
      </c>
      <c r="J28" s="28" t="s">
        <v>2079</v>
      </c>
    </row>
    <row r="29" ht="70" customHeight="1" spans="1:10">
      <c r="A29" s="37"/>
      <c r="B29" s="38"/>
      <c r="C29" s="30"/>
      <c r="D29" s="30"/>
      <c r="E29" s="28" t="s">
        <v>2080</v>
      </c>
      <c r="F29" s="29" t="s">
        <v>1999</v>
      </c>
      <c r="G29" s="29" t="s">
        <v>2081</v>
      </c>
      <c r="H29" s="29" t="s">
        <v>2082</v>
      </c>
      <c r="I29" s="30" t="s">
        <v>2002</v>
      </c>
      <c r="J29" s="28" t="s">
        <v>2083</v>
      </c>
    </row>
    <row r="30" ht="70" customHeight="1" spans="1:10">
      <c r="A30" s="37"/>
      <c r="B30" s="38"/>
      <c r="C30" s="30"/>
      <c r="D30" s="30"/>
      <c r="E30" s="28" t="s">
        <v>2084</v>
      </c>
      <c r="F30" s="29" t="s">
        <v>1999</v>
      </c>
      <c r="G30" s="29" t="s">
        <v>2085</v>
      </c>
      <c r="H30" s="29" t="s">
        <v>2042</v>
      </c>
      <c r="I30" s="30" t="s">
        <v>2002</v>
      </c>
      <c r="J30" s="28" t="s">
        <v>2086</v>
      </c>
    </row>
    <row r="31" ht="70" customHeight="1" spans="1:10">
      <c r="A31" s="37"/>
      <c r="B31" s="38"/>
      <c r="C31" s="30"/>
      <c r="D31" s="30" t="s">
        <v>2016</v>
      </c>
      <c r="E31" s="28" t="s">
        <v>2087</v>
      </c>
      <c r="F31" s="29" t="s">
        <v>2005</v>
      </c>
      <c r="G31" s="29" t="s">
        <v>2010</v>
      </c>
      <c r="H31" s="29" t="s">
        <v>2007</v>
      </c>
      <c r="I31" s="30" t="s">
        <v>2029</v>
      </c>
      <c r="J31" s="31" t="s">
        <v>2088</v>
      </c>
    </row>
    <row r="32" ht="70" customHeight="1" spans="1:10">
      <c r="A32" s="37"/>
      <c r="B32" s="38"/>
      <c r="C32" s="30"/>
      <c r="D32" s="30" t="s">
        <v>2053</v>
      </c>
      <c r="E32" s="28" t="s">
        <v>2089</v>
      </c>
      <c r="F32" s="29" t="s">
        <v>2005</v>
      </c>
      <c r="G32" s="29" t="s">
        <v>2010</v>
      </c>
      <c r="H32" s="29" t="s">
        <v>2007</v>
      </c>
      <c r="I32" s="30" t="s">
        <v>2002</v>
      </c>
      <c r="J32" s="28" t="s">
        <v>2090</v>
      </c>
    </row>
    <row r="33" ht="70" customHeight="1" spans="1:10">
      <c r="A33" s="37"/>
      <c r="B33" s="38"/>
      <c r="C33" s="30"/>
      <c r="D33" s="30"/>
      <c r="E33" s="28" t="s">
        <v>2091</v>
      </c>
      <c r="F33" s="29" t="s">
        <v>2005</v>
      </c>
      <c r="G33" s="29" t="s">
        <v>2010</v>
      </c>
      <c r="H33" s="29" t="s">
        <v>2007</v>
      </c>
      <c r="I33" s="30" t="s">
        <v>2002</v>
      </c>
      <c r="J33" s="28" t="s">
        <v>2092</v>
      </c>
    </row>
    <row r="34" ht="70" customHeight="1" spans="1:10">
      <c r="A34" s="37"/>
      <c r="B34" s="38"/>
      <c r="C34" s="30" t="s">
        <v>2025</v>
      </c>
      <c r="D34" s="30" t="s">
        <v>2093</v>
      </c>
      <c r="E34" s="28" t="s">
        <v>2094</v>
      </c>
      <c r="F34" s="29" t="s">
        <v>2005</v>
      </c>
      <c r="G34" s="29" t="s">
        <v>2010</v>
      </c>
      <c r="H34" s="29" t="s">
        <v>2007</v>
      </c>
      <c r="I34" s="30" t="s">
        <v>2002</v>
      </c>
      <c r="J34" s="31" t="s">
        <v>2095</v>
      </c>
    </row>
    <row r="35" ht="70" customHeight="1" spans="1:10">
      <c r="A35" s="37"/>
      <c r="B35" s="38"/>
      <c r="C35" s="30"/>
      <c r="D35" s="30"/>
      <c r="E35" s="28" t="s">
        <v>2096</v>
      </c>
      <c r="F35" s="29" t="s">
        <v>2005</v>
      </c>
      <c r="G35" s="29" t="s">
        <v>2010</v>
      </c>
      <c r="H35" s="29" t="s">
        <v>2007</v>
      </c>
      <c r="I35" s="30" t="s">
        <v>2002</v>
      </c>
      <c r="J35" s="31" t="s">
        <v>2097</v>
      </c>
    </row>
    <row r="36" ht="70" customHeight="1" spans="1:10">
      <c r="A36" s="37"/>
      <c r="B36" s="38"/>
      <c r="C36" s="30"/>
      <c r="D36" s="30" t="s">
        <v>2098</v>
      </c>
      <c r="E36" s="28" t="s">
        <v>2099</v>
      </c>
      <c r="F36" s="29" t="s">
        <v>2005</v>
      </c>
      <c r="G36" s="29" t="s">
        <v>2010</v>
      </c>
      <c r="H36" s="29" t="s">
        <v>2007</v>
      </c>
      <c r="I36" s="30" t="s">
        <v>2002</v>
      </c>
      <c r="J36" s="31" t="s">
        <v>2100</v>
      </c>
    </row>
    <row r="37" ht="70" customHeight="1" spans="1:10">
      <c r="A37" s="37"/>
      <c r="B37" s="38"/>
      <c r="C37" s="30"/>
      <c r="D37" s="30" t="s">
        <v>2101</v>
      </c>
      <c r="E37" s="28" t="s">
        <v>2102</v>
      </c>
      <c r="F37" s="29" t="s">
        <v>2005</v>
      </c>
      <c r="G37" s="29" t="s">
        <v>2103</v>
      </c>
      <c r="H37" s="29" t="s">
        <v>2082</v>
      </c>
      <c r="I37" s="30" t="s">
        <v>2002</v>
      </c>
      <c r="J37" s="31" t="s">
        <v>2104</v>
      </c>
    </row>
    <row r="38" ht="70" customHeight="1" spans="1:10">
      <c r="A38" s="37"/>
      <c r="B38" s="38"/>
      <c r="C38" s="30" t="s">
        <v>2031</v>
      </c>
      <c r="D38" s="30" t="s">
        <v>2031</v>
      </c>
      <c r="E38" s="28" t="s">
        <v>2105</v>
      </c>
      <c r="F38" s="29" t="s">
        <v>2005</v>
      </c>
      <c r="G38" s="29" t="s">
        <v>2010</v>
      </c>
      <c r="H38" s="29" t="s">
        <v>2007</v>
      </c>
      <c r="I38" s="30" t="s">
        <v>2002</v>
      </c>
      <c r="J38" s="31" t="s">
        <v>2106</v>
      </c>
    </row>
    <row r="39" ht="70" customHeight="1" spans="1:10">
      <c r="A39" s="30" t="s">
        <v>2107</v>
      </c>
      <c r="B39" s="38" t="s">
        <v>2108</v>
      </c>
      <c r="C39" s="30" t="s">
        <v>2036</v>
      </c>
      <c r="D39" s="30" t="s">
        <v>1997</v>
      </c>
      <c r="E39" s="28" t="s">
        <v>2109</v>
      </c>
      <c r="F39" s="29" t="s">
        <v>2005</v>
      </c>
      <c r="G39" s="29" t="s">
        <v>2052</v>
      </c>
      <c r="H39" s="29" t="s">
        <v>2110</v>
      </c>
      <c r="I39" s="30" t="s">
        <v>2002</v>
      </c>
      <c r="J39" s="31" t="s">
        <v>2111</v>
      </c>
    </row>
    <row r="40" ht="70" customHeight="1" spans="1:10">
      <c r="A40" s="30"/>
      <c r="B40" s="38"/>
      <c r="C40" s="30"/>
      <c r="D40" s="30"/>
      <c r="E40" s="28" t="s">
        <v>2112</v>
      </c>
      <c r="F40" s="29" t="s">
        <v>2005</v>
      </c>
      <c r="G40" s="29" t="s">
        <v>2113</v>
      </c>
      <c r="H40" s="29" t="s">
        <v>2114</v>
      </c>
      <c r="I40" s="30" t="s">
        <v>2002</v>
      </c>
      <c r="J40" s="31" t="s">
        <v>2115</v>
      </c>
    </row>
    <row r="41" ht="70" customHeight="1" spans="1:10">
      <c r="A41" s="30"/>
      <c r="B41" s="38"/>
      <c r="C41" s="30"/>
      <c r="D41" s="30" t="s">
        <v>2053</v>
      </c>
      <c r="E41" s="28" t="s">
        <v>2116</v>
      </c>
      <c r="F41" s="29" t="s">
        <v>2005</v>
      </c>
      <c r="G41" s="29" t="s">
        <v>2006</v>
      </c>
      <c r="H41" s="29" t="s">
        <v>2007</v>
      </c>
      <c r="I41" s="30" t="s">
        <v>2002</v>
      </c>
      <c r="J41" s="31" t="s">
        <v>2117</v>
      </c>
    </row>
    <row r="42" ht="70" customHeight="1" spans="1:10">
      <c r="A42" s="30"/>
      <c r="B42" s="38"/>
      <c r="C42" s="30" t="s">
        <v>2025</v>
      </c>
      <c r="D42" s="30" t="s">
        <v>2118</v>
      </c>
      <c r="E42" s="28" t="s">
        <v>2119</v>
      </c>
      <c r="F42" s="29" t="s">
        <v>2005</v>
      </c>
      <c r="G42" s="29" t="s">
        <v>2120</v>
      </c>
      <c r="H42" s="29" t="s">
        <v>2007</v>
      </c>
      <c r="I42" s="30" t="s">
        <v>2002</v>
      </c>
      <c r="J42" s="31" t="s">
        <v>2121</v>
      </c>
    </row>
    <row r="43" ht="70" customHeight="1" spans="1:10">
      <c r="A43" s="30"/>
      <c r="B43" s="38"/>
      <c r="C43" s="30"/>
      <c r="D43" s="30" t="s">
        <v>2026</v>
      </c>
      <c r="E43" s="28" t="s">
        <v>2122</v>
      </c>
      <c r="F43" s="29" t="s">
        <v>1999</v>
      </c>
      <c r="G43" s="29" t="s">
        <v>2123</v>
      </c>
      <c r="H43" s="29" t="s">
        <v>2124</v>
      </c>
      <c r="I43" s="30" t="s">
        <v>2002</v>
      </c>
      <c r="J43" s="31" t="s">
        <v>2125</v>
      </c>
    </row>
    <row r="44" ht="70" customHeight="1" spans="1:10">
      <c r="A44" s="30"/>
      <c r="B44" s="38"/>
      <c r="C44" s="30"/>
      <c r="D44" s="30" t="s">
        <v>2126</v>
      </c>
      <c r="E44" s="28" t="s">
        <v>2127</v>
      </c>
      <c r="F44" s="29" t="s">
        <v>1999</v>
      </c>
      <c r="G44" s="29" t="s">
        <v>2123</v>
      </c>
      <c r="H44" s="29" t="s">
        <v>2124</v>
      </c>
      <c r="I44" s="30" t="s">
        <v>2029</v>
      </c>
      <c r="J44" s="31" t="s">
        <v>2128</v>
      </c>
    </row>
    <row r="45" ht="70" customHeight="1" spans="1:10">
      <c r="A45" s="30"/>
      <c r="B45" s="38"/>
      <c r="C45" s="30" t="s">
        <v>2031</v>
      </c>
      <c r="D45" s="30" t="s">
        <v>2032</v>
      </c>
      <c r="E45" s="28" t="s">
        <v>2129</v>
      </c>
      <c r="F45" s="29" t="s">
        <v>2005</v>
      </c>
      <c r="G45" s="29" t="s">
        <v>2010</v>
      </c>
      <c r="H45" s="29" t="s">
        <v>2007</v>
      </c>
      <c r="I45" s="30" t="s">
        <v>2002</v>
      </c>
      <c r="J45" s="31" t="s">
        <v>2130</v>
      </c>
    </row>
    <row r="46" ht="70" customHeight="1" spans="1:10">
      <c r="A46" s="37" t="s">
        <v>2131</v>
      </c>
      <c r="B46" s="38" t="s">
        <v>2132</v>
      </c>
      <c r="C46" s="30" t="s">
        <v>2036</v>
      </c>
      <c r="D46" s="30" t="s">
        <v>1997</v>
      </c>
      <c r="E46" s="39" t="s">
        <v>2133</v>
      </c>
      <c r="F46" s="40" t="s">
        <v>2005</v>
      </c>
      <c r="G46" s="40" t="s">
        <v>2134</v>
      </c>
      <c r="H46" s="40" t="s">
        <v>2078</v>
      </c>
      <c r="I46" s="30" t="s">
        <v>2002</v>
      </c>
      <c r="J46" s="41" t="s">
        <v>2133</v>
      </c>
    </row>
    <row r="47" ht="70" customHeight="1" spans="1:10">
      <c r="A47" s="37"/>
      <c r="B47" s="38"/>
      <c r="C47" s="30"/>
      <c r="D47" s="30"/>
      <c r="E47" s="39" t="s">
        <v>2135</v>
      </c>
      <c r="F47" s="40" t="s">
        <v>2005</v>
      </c>
      <c r="G47" s="40" t="s">
        <v>2136</v>
      </c>
      <c r="H47" s="40" t="s">
        <v>2078</v>
      </c>
      <c r="I47" s="30" t="s">
        <v>2002</v>
      </c>
      <c r="J47" s="41" t="s">
        <v>2135</v>
      </c>
    </row>
    <row r="48" ht="70" customHeight="1" spans="1:10">
      <c r="A48" s="37"/>
      <c r="B48" s="38"/>
      <c r="C48" s="30"/>
      <c r="D48" s="30"/>
      <c r="E48" s="39" t="s">
        <v>2137</v>
      </c>
      <c r="F48" s="40" t="s">
        <v>2005</v>
      </c>
      <c r="G48" s="40" t="s">
        <v>2138</v>
      </c>
      <c r="H48" s="40" t="s">
        <v>2078</v>
      </c>
      <c r="I48" s="30" t="s">
        <v>2002</v>
      </c>
      <c r="J48" s="41" t="s">
        <v>2137</v>
      </c>
    </row>
    <row r="49" ht="70" customHeight="1" spans="1:10">
      <c r="A49" s="37"/>
      <c r="B49" s="38"/>
      <c r="C49" s="30"/>
      <c r="D49" s="30"/>
      <c r="E49" s="39" t="s">
        <v>2139</v>
      </c>
      <c r="F49" s="40" t="s">
        <v>2005</v>
      </c>
      <c r="G49" s="40" t="s">
        <v>2140</v>
      </c>
      <c r="H49" s="42" t="s">
        <v>2141</v>
      </c>
      <c r="I49" s="43" t="s">
        <v>2002</v>
      </c>
      <c r="J49" s="44" t="s">
        <v>2139</v>
      </c>
    </row>
    <row r="50" ht="70" customHeight="1" spans="1:10">
      <c r="A50" s="37"/>
      <c r="B50" s="38"/>
      <c r="C50" s="30"/>
      <c r="D50" s="30" t="s">
        <v>2016</v>
      </c>
      <c r="E50" s="39" t="s">
        <v>2142</v>
      </c>
      <c r="F50" s="40" t="s">
        <v>1999</v>
      </c>
      <c r="G50" s="40" t="s">
        <v>2052</v>
      </c>
      <c r="H50" s="45" t="s">
        <v>2007</v>
      </c>
      <c r="I50" s="30" t="s">
        <v>2002</v>
      </c>
      <c r="J50" s="31" t="s">
        <v>2143</v>
      </c>
    </row>
    <row r="51" ht="70" customHeight="1" spans="1:10">
      <c r="A51" s="37"/>
      <c r="B51" s="38"/>
      <c r="C51" s="30"/>
      <c r="D51" s="30" t="s">
        <v>2144</v>
      </c>
      <c r="E51" s="39" t="s">
        <v>2145</v>
      </c>
      <c r="F51" s="40" t="s">
        <v>2146</v>
      </c>
      <c r="G51" s="40" t="s">
        <v>2147</v>
      </c>
      <c r="H51" s="45" t="s">
        <v>2148</v>
      </c>
      <c r="I51" s="30" t="s">
        <v>2002</v>
      </c>
      <c r="J51" s="31" t="s">
        <v>2149</v>
      </c>
    </row>
    <row r="52" ht="70" customHeight="1" spans="1:10">
      <c r="A52" s="37"/>
      <c r="B52" s="38"/>
      <c r="C52" s="30"/>
      <c r="D52" s="30" t="s">
        <v>2053</v>
      </c>
      <c r="E52" s="39" t="s">
        <v>2150</v>
      </c>
      <c r="F52" s="40" t="s">
        <v>2146</v>
      </c>
      <c r="G52" s="40" t="s">
        <v>2151</v>
      </c>
      <c r="H52" s="46" t="s">
        <v>2056</v>
      </c>
      <c r="I52" s="30" t="s">
        <v>2002</v>
      </c>
      <c r="J52" s="31" t="s">
        <v>2152</v>
      </c>
    </row>
    <row r="53" ht="70" customHeight="1" spans="1:10">
      <c r="A53" s="37"/>
      <c r="B53" s="38"/>
      <c r="C53" s="30" t="s">
        <v>2025</v>
      </c>
      <c r="D53" s="30" t="s">
        <v>2118</v>
      </c>
      <c r="E53" s="39" t="s">
        <v>2153</v>
      </c>
      <c r="F53" s="40" t="s">
        <v>2005</v>
      </c>
      <c r="G53" s="40" t="s">
        <v>2154</v>
      </c>
      <c r="H53" s="45" t="s">
        <v>2155</v>
      </c>
      <c r="I53" s="30" t="s">
        <v>2002</v>
      </c>
      <c r="J53" s="31" t="s">
        <v>2156</v>
      </c>
    </row>
    <row r="54" ht="70" customHeight="1" spans="1:10">
      <c r="A54" s="37"/>
      <c r="B54" s="38"/>
      <c r="C54" s="30"/>
      <c r="D54" s="43" t="s">
        <v>2026</v>
      </c>
      <c r="E54" s="39" t="s">
        <v>2157</v>
      </c>
      <c r="F54" s="40" t="s">
        <v>2005</v>
      </c>
      <c r="G54" s="40" t="s">
        <v>2158</v>
      </c>
      <c r="H54" s="45" t="s">
        <v>2014</v>
      </c>
      <c r="I54" s="30" t="s">
        <v>2002</v>
      </c>
      <c r="J54" s="28" t="s">
        <v>2157</v>
      </c>
    </row>
    <row r="55" ht="70" customHeight="1" spans="1:10">
      <c r="A55" s="37"/>
      <c r="B55" s="38"/>
      <c r="C55" s="30"/>
      <c r="D55" s="33"/>
      <c r="E55" s="39" t="s">
        <v>2159</v>
      </c>
      <c r="F55" s="40" t="s">
        <v>2005</v>
      </c>
      <c r="G55" s="40" t="s">
        <v>2160</v>
      </c>
      <c r="H55" s="45" t="s">
        <v>2014</v>
      </c>
      <c r="I55" s="30" t="s">
        <v>2002</v>
      </c>
      <c r="J55" s="28" t="s">
        <v>2159</v>
      </c>
    </row>
    <row r="56" ht="70" customHeight="1" spans="1:10">
      <c r="A56" s="37"/>
      <c r="B56" s="38"/>
      <c r="C56" s="30"/>
      <c r="D56" s="30" t="s">
        <v>2126</v>
      </c>
      <c r="E56" s="39" t="s">
        <v>2161</v>
      </c>
      <c r="F56" s="40" t="s">
        <v>2005</v>
      </c>
      <c r="G56" s="40" t="s">
        <v>2158</v>
      </c>
      <c r="H56" s="45" t="s">
        <v>2155</v>
      </c>
      <c r="I56" s="30" t="s">
        <v>2002</v>
      </c>
      <c r="J56" s="31" t="s">
        <v>2162</v>
      </c>
    </row>
    <row r="57" ht="70" customHeight="1" spans="1:10">
      <c r="A57" s="37"/>
      <c r="B57" s="38"/>
      <c r="C57" s="30" t="s">
        <v>2031</v>
      </c>
      <c r="D57" s="43" t="s">
        <v>2032</v>
      </c>
      <c r="E57" s="39" t="s">
        <v>2163</v>
      </c>
      <c r="F57" s="40" t="s">
        <v>2005</v>
      </c>
      <c r="G57" s="40" t="s">
        <v>2164</v>
      </c>
      <c r="H57" s="45" t="s">
        <v>2007</v>
      </c>
      <c r="I57" s="30" t="s">
        <v>2002</v>
      </c>
      <c r="J57" s="28" t="s">
        <v>2163</v>
      </c>
    </row>
    <row r="58" ht="70" customHeight="1" spans="1:10">
      <c r="A58" s="47"/>
      <c r="B58" s="25"/>
      <c r="C58" s="43"/>
      <c r="D58" s="27"/>
      <c r="E58" s="48" t="s">
        <v>2165</v>
      </c>
      <c r="F58" s="42" t="s">
        <v>2005</v>
      </c>
      <c r="G58" s="42" t="s">
        <v>2166</v>
      </c>
      <c r="H58" s="49" t="s">
        <v>2007</v>
      </c>
      <c r="I58" s="43" t="s">
        <v>2002</v>
      </c>
      <c r="J58" s="50" t="s">
        <v>2165</v>
      </c>
    </row>
    <row r="59" ht="70" customHeight="1" spans="1:10">
      <c r="A59" s="37" t="s">
        <v>2167</v>
      </c>
      <c r="B59" s="38" t="s">
        <v>2168</v>
      </c>
      <c r="C59" s="37" t="s">
        <v>2036</v>
      </c>
      <c r="D59" s="30" t="s">
        <v>1997</v>
      </c>
      <c r="E59" s="28" t="s">
        <v>2169</v>
      </c>
      <c r="F59" s="29" t="s">
        <v>2005</v>
      </c>
      <c r="G59" s="29" t="s">
        <v>2170</v>
      </c>
      <c r="H59" s="29" t="s">
        <v>2171</v>
      </c>
      <c r="I59" s="30" t="s">
        <v>2002</v>
      </c>
      <c r="J59" s="28" t="s">
        <v>2172</v>
      </c>
    </row>
    <row r="60" ht="70" customHeight="1" spans="1:10">
      <c r="A60" s="37"/>
      <c r="B60" s="38"/>
      <c r="C60" s="37"/>
      <c r="D60" s="30"/>
      <c r="E60" s="28" t="s">
        <v>2173</v>
      </c>
      <c r="F60" s="29" t="s">
        <v>2005</v>
      </c>
      <c r="G60" s="29" t="s">
        <v>2052</v>
      </c>
      <c r="H60" s="29" t="s">
        <v>2007</v>
      </c>
      <c r="I60" s="30" t="s">
        <v>2002</v>
      </c>
      <c r="J60" s="28" t="s">
        <v>2174</v>
      </c>
    </row>
    <row r="61" ht="70" customHeight="1" spans="1:10">
      <c r="A61" s="37"/>
      <c r="B61" s="38"/>
      <c r="C61" s="37"/>
      <c r="D61" s="30" t="s">
        <v>2016</v>
      </c>
      <c r="E61" s="28" t="s">
        <v>2175</v>
      </c>
      <c r="F61" s="29" t="s">
        <v>2005</v>
      </c>
      <c r="G61" s="29" t="s">
        <v>2052</v>
      </c>
      <c r="H61" s="29" t="s">
        <v>2007</v>
      </c>
      <c r="I61" s="30" t="s">
        <v>2002</v>
      </c>
      <c r="J61" s="31" t="s">
        <v>2176</v>
      </c>
    </row>
    <row r="62" ht="70" customHeight="1" spans="1:10">
      <c r="A62" s="37"/>
      <c r="B62" s="38"/>
      <c r="C62" s="37"/>
      <c r="D62" s="30" t="s">
        <v>2053</v>
      </c>
      <c r="E62" s="28" t="s">
        <v>2177</v>
      </c>
      <c r="F62" s="29" t="s">
        <v>2005</v>
      </c>
      <c r="G62" s="29" t="s">
        <v>2052</v>
      </c>
      <c r="H62" s="29" t="s">
        <v>2007</v>
      </c>
      <c r="I62" s="30" t="s">
        <v>2002</v>
      </c>
      <c r="J62" s="31" t="s">
        <v>2178</v>
      </c>
    </row>
    <row r="63" ht="70" customHeight="1" spans="1:10">
      <c r="A63" s="37"/>
      <c r="B63" s="38"/>
      <c r="C63" s="30" t="s">
        <v>2025</v>
      </c>
      <c r="D63" s="30" t="s">
        <v>2093</v>
      </c>
      <c r="E63" s="28" t="s">
        <v>2179</v>
      </c>
      <c r="F63" s="29" t="s">
        <v>2005</v>
      </c>
      <c r="G63" s="29" t="s">
        <v>2052</v>
      </c>
      <c r="H63" s="29" t="s">
        <v>2007</v>
      </c>
      <c r="I63" s="30" t="s">
        <v>2029</v>
      </c>
      <c r="J63" s="31" t="s">
        <v>2180</v>
      </c>
    </row>
    <row r="64" ht="70" customHeight="1" spans="1:10">
      <c r="A64" s="37"/>
      <c r="B64" s="38"/>
      <c r="C64" s="30" t="s">
        <v>2031</v>
      </c>
      <c r="D64" s="30" t="s">
        <v>2181</v>
      </c>
      <c r="E64" s="28" t="s">
        <v>2182</v>
      </c>
      <c r="F64" s="29" t="s">
        <v>2005</v>
      </c>
      <c r="G64" s="29" t="s">
        <v>2010</v>
      </c>
      <c r="H64" s="29" t="s">
        <v>2007</v>
      </c>
      <c r="I64" s="30" t="s">
        <v>2002</v>
      </c>
      <c r="J64" s="31" t="s">
        <v>2183</v>
      </c>
    </row>
  </sheetData>
  <mergeCells count="40">
    <mergeCell ref="A1:J1"/>
    <mergeCell ref="A2:H2"/>
    <mergeCell ref="A5:A14"/>
    <mergeCell ref="A15:A27"/>
    <mergeCell ref="A28:A38"/>
    <mergeCell ref="A39:A45"/>
    <mergeCell ref="A46:A58"/>
    <mergeCell ref="A59:A64"/>
    <mergeCell ref="B5:B14"/>
    <mergeCell ref="B15:B27"/>
    <mergeCell ref="B28:B38"/>
    <mergeCell ref="B39:B45"/>
    <mergeCell ref="B46:B58"/>
    <mergeCell ref="B59:B64"/>
    <mergeCell ref="C5:C11"/>
    <mergeCell ref="C12:C13"/>
    <mergeCell ref="C15:C21"/>
    <mergeCell ref="C22:C26"/>
    <mergeCell ref="C28:C33"/>
    <mergeCell ref="C34:C37"/>
    <mergeCell ref="C39:C41"/>
    <mergeCell ref="C42:C44"/>
    <mergeCell ref="C46:C52"/>
    <mergeCell ref="C53:C56"/>
    <mergeCell ref="C57:C58"/>
    <mergeCell ref="C59:C62"/>
    <mergeCell ref="D5:D8"/>
    <mergeCell ref="D9:D11"/>
    <mergeCell ref="D12:D13"/>
    <mergeCell ref="D15:D18"/>
    <mergeCell ref="D19:D20"/>
    <mergeCell ref="D23:D26"/>
    <mergeCell ref="D28:D30"/>
    <mergeCell ref="D32:D33"/>
    <mergeCell ref="D34:D35"/>
    <mergeCell ref="D39:D40"/>
    <mergeCell ref="D46:D49"/>
    <mergeCell ref="D54:D55"/>
    <mergeCell ref="D57:D58"/>
    <mergeCell ref="D59:D60"/>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
  <sheetViews>
    <sheetView zoomScale="140" zoomScaleNormal="140" topLeftCell="A7" workbookViewId="0">
      <selection activeCell="D8" sqref="D8"/>
    </sheetView>
  </sheetViews>
  <sheetFormatPr defaultColWidth="9" defaultRowHeight="13.5" outlineLevelCol="1"/>
  <cols>
    <col min="1" max="1" width="31.75" style="1" customWidth="1"/>
    <col min="2" max="2" width="76.6333333333333" style="1" customWidth="1"/>
    <col min="3" max="16384" width="9" style="1"/>
  </cols>
  <sheetData>
    <row r="1" s="1" customFormat="1" ht="32" customHeight="1" spans="1:2">
      <c r="A1" s="2" t="str">
        <f>目录!A44</f>
        <v>6-2  重点工作情况解释说明汇总表</v>
      </c>
      <c r="B1" s="2"/>
    </row>
    <row r="3" s="1" customFormat="1" ht="40" customHeight="1" spans="1:2">
      <c r="A3" s="3" t="s">
        <v>2184</v>
      </c>
      <c r="B3" s="4" t="s">
        <v>2185</v>
      </c>
    </row>
    <row r="4" s="1" customFormat="1" ht="100" customHeight="1" spans="1:2">
      <c r="A4" s="5" t="s">
        <v>2186</v>
      </c>
      <c r="B4" s="6" t="s">
        <v>2187</v>
      </c>
    </row>
    <row r="5" s="1" customFormat="1" ht="100" customHeight="1" spans="1:2">
      <c r="A5" s="7" t="s">
        <v>2188</v>
      </c>
      <c r="B5" s="6" t="s">
        <v>2189</v>
      </c>
    </row>
    <row r="6" s="1" customFormat="1" ht="100" customHeight="1" spans="1:2">
      <c r="A6" s="7" t="s">
        <v>2190</v>
      </c>
      <c r="B6" s="6" t="s">
        <v>2191</v>
      </c>
    </row>
    <row r="7" s="1" customFormat="1" ht="100" customHeight="1" spans="1:2">
      <c r="A7" s="7" t="s">
        <v>2192</v>
      </c>
      <c r="B7" s="6" t="s">
        <v>2193</v>
      </c>
    </row>
    <row r="8" s="1" customFormat="1" ht="100" customHeight="1" spans="1:2">
      <c r="A8" s="8" t="s">
        <v>2194</v>
      </c>
      <c r="B8" s="6" t="s">
        <v>2195</v>
      </c>
    </row>
    <row r="9" s="1" customFormat="1" ht="100" customHeight="1" spans="1:2">
      <c r="A9" s="9" t="s">
        <v>2196</v>
      </c>
      <c r="B9" s="6" t="s">
        <v>2197</v>
      </c>
    </row>
    <row r="10" s="1" customFormat="1" ht="100" customHeight="1" spans="1:2">
      <c r="A10" s="9" t="s">
        <v>2198</v>
      </c>
      <c r="B10" s="6" t="s">
        <v>2199</v>
      </c>
    </row>
    <row r="11" s="1" customFormat="1" ht="100" customHeight="1" spans="1:2">
      <c r="A11" s="5" t="s">
        <v>2200</v>
      </c>
      <c r="B11" s="6" t="s">
        <v>2201</v>
      </c>
    </row>
  </sheetData>
  <mergeCells count="1">
    <mergeCell ref="A1:B1"/>
  </mergeCells>
  <conditionalFormatting sqref="A5">
    <cfRule type="expression" dxfId="1" priority="1" stopIfTrue="1">
      <formula>"len($A:$A)=3"</formula>
    </cfRule>
  </conditionalFormatting>
  <conditionalFormatting sqref="A6:A8">
    <cfRule type="expression" dxfId="1" priority="2" stopIfTrue="1">
      <formula>"len($A:$A)=3"</formula>
    </cfRule>
  </conditionalFormatting>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6"/>
  <sheetViews>
    <sheetView topLeftCell="B1" workbookViewId="0">
      <selection activeCell="C4" sqref="C4:E46"/>
    </sheetView>
  </sheetViews>
  <sheetFormatPr defaultColWidth="9" defaultRowHeight="13.5" outlineLevelCol="5"/>
  <cols>
    <col min="1" max="1" width="0.75" style="245" customWidth="1"/>
    <col min="2" max="2" width="42.25" style="245" customWidth="1"/>
    <col min="3" max="3" width="23.75" style="245" customWidth="1"/>
    <col min="4" max="4" width="24.5" style="245" customWidth="1"/>
    <col min="5" max="5" width="24.5" style="439" customWidth="1"/>
    <col min="6" max="6" width="15" style="245" customWidth="1"/>
    <col min="7" max="16384" width="9" style="245"/>
  </cols>
  <sheetData>
    <row r="1" ht="33" customHeight="1" spans="1:5">
      <c r="A1" s="559"/>
      <c r="B1" s="615" t="str">
        <f>目录!A4</f>
        <v>1-3  2026年县级一般公共预算收入情况表</v>
      </c>
      <c r="C1" s="615"/>
      <c r="D1" s="615"/>
      <c r="E1" s="616"/>
    </row>
    <row r="2" ht="18.75" spans="1:5">
      <c r="A2" s="228"/>
      <c r="B2" s="617"/>
      <c r="C2" s="618"/>
      <c r="D2" s="618"/>
      <c r="E2" s="619" t="s">
        <v>49</v>
      </c>
    </row>
    <row r="3" ht="75" spans="1:5">
      <c r="A3" s="590" t="s">
        <v>134</v>
      </c>
      <c r="B3" s="620" t="str">
        <f>表头!A2</f>
        <v>项目</v>
      </c>
      <c r="C3" s="620" t="str">
        <f>表头!B2</f>
        <v>2025年执行数</v>
      </c>
      <c r="D3" s="620" t="str">
        <f>表头!C2</f>
        <v>2026年预算数</v>
      </c>
      <c r="E3" s="621" t="str">
        <f>表头!D2</f>
        <v>预算数比上年执行数增长%</v>
      </c>
    </row>
    <row r="4" ht="35" customHeight="1" spans="1:5">
      <c r="A4" s="591" t="s">
        <v>135</v>
      </c>
      <c r="B4" s="622" t="s">
        <v>51</v>
      </c>
      <c r="C4" s="150">
        <f>SUM(C5:C20)</f>
        <v>70617</v>
      </c>
      <c r="D4" s="150">
        <f>SUM(D5:D20)</f>
        <v>89000</v>
      </c>
      <c r="E4" s="414">
        <f>IFERROR((D4-C4)/C4*100," ")</f>
        <v>26.0319753033972</v>
      </c>
    </row>
    <row r="5" ht="35" customHeight="1" spans="1:5">
      <c r="A5" s="423" t="s">
        <v>136</v>
      </c>
      <c r="B5" s="623" t="s">
        <v>52</v>
      </c>
      <c r="C5" s="175">
        <v>27358</v>
      </c>
      <c r="D5" s="494">
        <v>33000</v>
      </c>
      <c r="E5" s="414">
        <f t="shared" ref="E5:E46" si="0">IFERROR((D5-C5)/C5*100," ")</f>
        <v>20.6228525477009</v>
      </c>
    </row>
    <row r="6" ht="35" customHeight="1" spans="1:5">
      <c r="A6" s="423" t="s">
        <v>137</v>
      </c>
      <c r="B6" s="623" t="s">
        <v>53</v>
      </c>
      <c r="C6" s="175">
        <v>4176</v>
      </c>
      <c r="D6" s="494">
        <v>5500</v>
      </c>
      <c r="E6" s="414">
        <f t="shared" si="0"/>
        <v>31.7049808429119</v>
      </c>
    </row>
    <row r="7" ht="35" customHeight="1" spans="1:5">
      <c r="A7" s="423">
        <v>10105</v>
      </c>
      <c r="B7" s="623" t="s">
        <v>54</v>
      </c>
      <c r="C7" s="175"/>
      <c r="D7" s="494"/>
      <c r="E7" s="414" t="str">
        <f t="shared" si="0"/>
        <v> </v>
      </c>
    </row>
    <row r="8" ht="35" customHeight="1" spans="1:5">
      <c r="A8" s="423" t="s">
        <v>138</v>
      </c>
      <c r="B8" s="623" t="s">
        <v>55</v>
      </c>
      <c r="C8" s="175">
        <v>1161</v>
      </c>
      <c r="D8" s="494">
        <v>2500</v>
      </c>
      <c r="E8" s="414">
        <f t="shared" si="0"/>
        <v>115.331610680448</v>
      </c>
    </row>
    <row r="9" ht="35" customHeight="1" spans="1:5">
      <c r="A9" s="423" t="s">
        <v>139</v>
      </c>
      <c r="B9" s="623" t="s">
        <v>56</v>
      </c>
      <c r="C9" s="175">
        <v>742</v>
      </c>
      <c r="D9" s="494">
        <v>1000</v>
      </c>
      <c r="E9" s="414">
        <f t="shared" si="0"/>
        <v>34.7708894878706</v>
      </c>
    </row>
    <row r="10" ht="35" customHeight="1" spans="1:5">
      <c r="A10" s="423" t="s">
        <v>140</v>
      </c>
      <c r="B10" s="623" t="s">
        <v>57</v>
      </c>
      <c r="C10" s="175">
        <v>3308</v>
      </c>
      <c r="D10" s="494">
        <v>5000</v>
      </c>
      <c r="E10" s="414">
        <f t="shared" si="0"/>
        <v>51.148730350665</v>
      </c>
    </row>
    <row r="11" ht="35" customHeight="1" spans="1:5">
      <c r="A11" s="423" t="s">
        <v>141</v>
      </c>
      <c r="B11" s="623" t="s">
        <v>58</v>
      </c>
      <c r="C11" s="175">
        <v>6776</v>
      </c>
      <c r="D11" s="494">
        <v>8000</v>
      </c>
      <c r="E11" s="414">
        <f t="shared" si="0"/>
        <v>18.0637544273908</v>
      </c>
    </row>
    <row r="12" ht="35" customHeight="1" spans="1:5">
      <c r="A12" s="423" t="s">
        <v>142</v>
      </c>
      <c r="B12" s="623" t="s">
        <v>59</v>
      </c>
      <c r="C12" s="175">
        <v>1843</v>
      </c>
      <c r="D12" s="494">
        <v>2000</v>
      </c>
      <c r="E12" s="414">
        <f t="shared" si="0"/>
        <v>8.51871947911015</v>
      </c>
    </row>
    <row r="13" ht="35" customHeight="1" spans="1:5">
      <c r="A13" s="423" t="s">
        <v>143</v>
      </c>
      <c r="B13" s="623" t="s">
        <v>60</v>
      </c>
      <c r="C13" s="175">
        <v>7363</v>
      </c>
      <c r="D13" s="494">
        <v>9000</v>
      </c>
      <c r="E13" s="414">
        <f t="shared" si="0"/>
        <v>22.2327855493685</v>
      </c>
    </row>
    <row r="14" ht="35" customHeight="1" spans="1:5">
      <c r="A14" s="423" t="s">
        <v>144</v>
      </c>
      <c r="B14" s="623" t="s">
        <v>61</v>
      </c>
      <c r="C14" s="175">
        <v>2043</v>
      </c>
      <c r="D14" s="494">
        <v>4000</v>
      </c>
      <c r="E14" s="414">
        <f t="shared" si="0"/>
        <v>95.7905041605482</v>
      </c>
    </row>
    <row r="15" ht="35" customHeight="1" spans="1:5">
      <c r="A15" s="423" t="s">
        <v>145</v>
      </c>
      <c r="B15" s="623" t="s">
        <v>62</v>
      </c>
      <c r="C15" s="175">
        <v>2804</v>
      </c>
      <c r="D15" s="494">
        <v>4000</v>
      </c>
      <c r="E15" s="414">
        <f t="shared" si="0"/>
        <v>42.6533523537803</v>
      </c>
    </row>
    <row r="16" ht="35" customHeight="1" spans="1:5">
      <c r="A16" s="423" t="s">
        <v>146</v>
      </c>
      <c r="B16" s="623" t="s">
        <v>63</v>
      </c>
      <c r="C16" s="175">
        <v>1982</v>
      </c>
      <c r="D16" s="494">
        <v>2900</v>
      </c>
      <c r="E16" s="414">
        <f t="shared" si="0"/>
        <v>46.3168516649849</v>
      </c>
    </row>
    <row r="17" ht="35" customHeight="1" spans="1:5">
      <c r="A17" s="423" t="s">
        <v>147</v>
      </c>
      <c r="B17" s="623" t="s">
        <v>64</v>
      </c>
      <c r="C17" s="175">
        <v>8266</v>
      </c>
      <c r="D17" s="494">
        <v>9000</v>
      </c>
      <c r="E17" s="414">
        <f t="shared" si="0"/>
        <v>8.87974836680377</v>
      </c>
    </row>
    <row r="18" ht="35" customHeight="1" spans="1:5">
      <c r="A18" s="423" t="s">
        <v>148</v>
      </c>
      <c r="B18" s="623" t="s">
        <v>65</v>
      </c>
      <c r="C18" s="175">
        <v>2622</v>
      </c>
      <c r="D18" s="494">
        <v>2800</v>
      </c>
      <c r="E18" s="414">
        <f t="shared" si="0"/>
        <v>6.78871090770404</v>
      </c>
    </row>
    <row r="19" ht="35" customHeight="1" spans="1:5">
      <c r="A19" s="423" t="s">
        <v>149</v>
      </c>
      <c r="B19" s="623" t="s">
        <v>66</v>
      </c>
      <c r="C19" s="175">
        <v>173</v>
      </c>
      <c r="D19" s="494">
        <v>200</v>
      </c>
      <c r="E19" s="414">
        <f t="shared" si="0"/>
        <v>15.606936416185</v>
      </c>
    </row>
    <row r="20" ht="35" customHeight="1" spans="1:5">
      <c r="A20" s="662" t="s">
        <v>150</v>
      </c>
      <c r="B20" s="623" t="s">
        <v>67</v>
      </c>
      <c r="C20" s="175"/>
      <c r="D20" s="494">
        <v>100</v>
      </c>
      <c r="E20" s="414" t="str">
        <f t="shared" si="0"/>
        <v> </v>
      </c>
    </row>
    <row r="21" ht="35" customHeight="1" spans="1:5">
      <c r="A21" s="421" t="s">
        <v>151</v>
      </c>
      <c r="B21" s="622" t="s">
        <v>68</v>
      </c>
      <c r="C21" s="150">
        <f>SUM(C22:C29)</f>
        <v>25370</v>
      </c>
      <c r="D21" s="150">
        <f>SUM(D22:D29)</f>
        <v>21000</v>
      </c>
      <c r="E21" s="414">
        <f t="shared" si="0"/>
        <v>-17.2250689791092</v>
      </c>
    </row>
    <row r="22" ht="35" customHeight="1" spans="1:5">
      <c r="A22" s="596" t="s">
        <v>152</v>
      </c>
      <c r="B22" s="623" t="s">
        <v>69</v>
      </c>
      <c r="C22" s="175">
        <v>6797</v>
      </c>
      <c r="D22" s="494">
        <v>6000</v>
      </c>
      <c r="E22" s="414">
        <f t="shared" si="0"/>
        <v>-11.7257613653082</v>
      </c>
    </row>
    <row r="23" ht="35" customHeight="1" spans="1:5">
      <c r="A23" s="423" t="s">
        <v>153</v>
      </c>
      <c r="B23" s="623" t="s">
        <v>70</v>
      </c>
      <c r="C23" s="175">
        <v>1290</v>
      </c>
      <c r="D23" s="494">
        <v>2000</v>
      </c>
      <c r="E23" s="414">
        <f t="shared" si="0"/>
        <v>55.0387596899225</v>
      </c>
    </row>
    <row r="24" ht="35" customHeight="1" spans="1:5">
      <c r="A24" s="423" t="s">
        <v>154</v>
      </c>
      <c r="B24" s="623" t="s">
        <v>71</v>
      </c>
      <c r="C24" s="175">
        <v>3472</v>
      </c>
      <c r="D24" s="494">
        <v>2000</v>
      </c>
      <c r="E24" s="414">
        <f t="shared" si="0"/>
        <v>-42.3963133640553</v>
      </c>
    </row>
    <row r="25" ht="35" customHeight="1" spans="1:5">
      <c r="A25" s="423" t="s">
        <v>155</v>
      </c>
      <c r="B25" s="623" t="s">
        <v>72</v>
      </c>
      <c r="C25" s="175"/>
      <c r="D25" s="494"/>
      <c r="E25" s="414" t="str">
        <f t="shared" si="0"/>
        <v> </v>
      </c>
    </row>
    <row r="26" ht="35" customHeight="1" spans="1:5">
      <c r="A26" s="423" t="s">
        <v>156</v>
      </c>
      <c r="B26" s="624" t="s">
        <v>73</v>
      </c>
      <c r="C26" s="175">
        <v>13740</v>
      </c>
      <c r="D26" s="494">
        <v>11000</v>
      </c>
      <c r="E26" s="414">
        <f t="shared" si="0"/>
        <v>-19.9417758369723</v>
      </c>
    </row>
    <row r="27" ht="35" customHeight="1" spans="1:5">
      <c r="A27" s="423" t="s">
        <v>157</v>
      </c>
      <c r="B27" s="624" t="s">
        <v>74</v>
      </c>
      <c r="C27" s="175"/>
      <c r="D27" s="494"/>
      <c r="E27" s="414" t="str">
        <f t="shared" si="0"/>
        <v> </v>
      </c>
    </row>
    <row r="28" ht="35" customHeight="1" spans="1:5">
      <c r="A28" s="423" t="s">
        <v>158</v>
      </c>
      <c r="B28" s="623" t="s">
        <v>75</v>
      </c>
      <c r="C28" s="175"/>
      <c r="D28" s="494"/>
      <c r="E28" s="414" t="str">
        <f t="shared" si="0"/>
        <v> </v>
      </c>
    </row>
    <row r="29" ht="35" customHeight="1" spans="1:5">
      <c r="A29" s="423" t="s">
        <v>159</v>
      </c>
      <c r="B29" s="623" t="s">
        <v>76</v>
      </c>
      <c r="C29" s="175">
        <v>71</v>
      </c>
      <c r="D29" s="494"/>
      <c r="E29" s="414">
        <f t="shared" si="0"/>
        <v>-100</v>
      </c>
    </row>
    <row r="30" ht="35" customHeight="1" spans="1:5">
      <c r="A30" s="423"/>
      <c r="B30" s="625"/>
      <c r="C30" s="175"/>
      <c r="D30" s="494"/>
      <c r="E30" s="414" t="str">
        <f t="shared" si="0"/>
        <v> </v>
      </c>
    </row>
    <row r="31" ht="35" customHeight="1" spans="1:5">
      <c r="A31" s="598"/>
      <c r="B31" s="626" t="s">
        <v>160</v>
      </c>
      <c r="C31" s="150">
        <f>C4+C21</f>
        <v>95987</v>
      </c>
      <c r="D31" s="150">
        <f>D4+D21</f>
        <v>110000</v>
      </c>
      <c r="E31" s="414">
        <f t="shared" si="0"/>
        <v>14.5988519278652</v>
      </c>
    </row>
    <row r="32" s="614" customFormat="1" ht="35" customHeight="1" spans="1:5">
      <c r="A32" s="421">
        <v>105</v>
      </c>
      <c r="B32" s="622" t="s">
        <v>78</v>
      </c>
      <c r="C32" s="150">
        <f>SUM(C33,C34,C37,C41,C42,C43,C44,C40)</f>
        <v>338112</v>
      </c>
      <c r="D32" s="150">
        <f>SUM(D33,D34,D37,D41,D42,D43,D44,D40)</f>
        <v>230668</v>
      </c>
      <c r="E32" s="414">
        <f t="shared" si="0"/>
        <v>-31.777635812985</v>
      </c>
    </row>
    <row r="33" s="614" customFormat="1" ht="35" customHeight="1" spans="1:6">
      <c r="A33" s="599">
        <v>110</v>
      </c>
      <c r="B33" s="623" t="s">
        <v>79</v>
      </c>
      <c r="C33" s="175">
        <v>17262</v>
      </c>
      <c r="D33" s="494">
        <v>17262</v>
      </c>
      <c r="E33" s="414">
        <f t="shared" si="0"/>
        <v>0</v>
      </c>
    </row>
    <row r="34" ht="35" customHeight="1" spans="1:6">
      <c r="A34" s="600">
        <v>11001</v>
      </c>
      <c r="B34" s="623" t="s">
        <v>80</v>
      </c>
      <c r="C34" s="175">
        <f>SUM(C35:C36)</f>
        <v>108859</v>
      </c>
      <c r="D34" s="627">
        <f>SUM(D35:D36)</f>
        <v>120000</v>
      </c>
      <c r="E34" s="414">
        <f t="shared" si="0"/>
        <v>10.2343398340973</v>
      </c>
    </row>
    <row r="35" ht="35" customHeight="1" spans="1:6">
      <c r="A35" s="600"/>
      <c r="B35" s="623" t="s">
        <v>81</v>
      </c>
      <c r="C35" s="175">
        <v>108859</v>
      </c>
      <c r="D35" s="494">
        <v>120000</v>
      </c>
      <c r="E35" s="414">
        <f t="shared" si="0"/>
        <v>10.2343398340973</v>
      </c>
    </row>
    <row r="36" ht="35" customHeight="1" spans="1:6">
      <c r="A36" s="600">
        <v>11006</v>
      </c>
      <c r="B36" s="623" t="s">
        <v>82</v>
      </c>
      <c r="C36" s="175"/>
      <c r="D36" s="494"/>
      <c r="E36" s="414" t="str">
        <f t="shared" si="0"/>
        <v> </v>
      </c>
    </row>
    <row r="37" ht="35" customHeight="1" spans="1:6">
      <c r="A37" s="600">
        <v>11008</v>
      </c>
      <c r="B37" s="623" t="s">
        <v>83</v>
      </c>
      <c r="C37" s="175">
        <f>SUM(C38:C39)</f>
        <v>25777</v>
      </c>
      <c r="D37" s="627">
        <f>SUM(D38:D39)</f>
        <v>20000</v>
      </c>
      <c r="E37" s="414">
        <f t="shared" si="0"/>
        <v>-22.4114520696745</v>
      </c>
    </row>
    <row r="38" ht="35" customHeight="1" spans="1:6">
      <c r="A38" s="600">
        <v>11009</v>
      </c>
      <c r="B38" s="623" t="s">
        <v>84</v>
      </c>
      <c r="C38" s="175">
        <v>25777</v>
      </c>
      <c r="D38" s="494">
        <v>20000</v>
      </c>
      <c r="E38" s="414">
        <f t="shared" si="0"/>
        <v>-22.4114520696745</v>
      </c>
      <c r="F38" s="628"/>
    </row>
    <row r="39" ht="35" customHeight="1" spans="1:6">
      <c r="A39" s="601">
        <v>11013</v>
      </c>
      <c r="B39" s="623" t="s">
        <v>85</v>
      </c>
      <c r="C39" s="175"/>
      <c r="D39" s="494"/>
      <c r="E39" s="414" t="str">
        <f t="shared" si="0"/>
        <v> </v>
      </c>
    </row>
    <row r="40" ht="35" customHeight="1" spans="1:6">
      <c r="A40" s="600">
        <v>11015</v>
      </c>
      <c r="B40" s="623" t="s">
        <v>86</v>
      </c>
      <c r="C40" s="175"/>
      <c r="D40" s="494"/>
      <c r="E40" s="414" t="str">
        <f t="shared" si="0"/>
        <v> </v>
      </c>
    </row>
    <row r="41" ht="35" customHeight="1" spans="1:6">
      <c r="A41" s="602"/>
      <c r="B41" s="623" t="s">
        <v>87</v>
      </c>
      <c r="C41" s="175">
        <v>35972</v>
      </c>
      <c r="D41" s="494">
        <v>4822</v>
      </c>
      <c r="E41" s="414">
        <f t="shared" si="0"/>
        <v>-86.5951295452018</v>
      </c>
    </row>
    <row r="42" ht="35" customHeight="1" spans="1:6">
      <c r="B42" s="623" t="s">
        <v>88</v>
      </c>
      <c r="C42" s="457">
        <v>214</v>
      </c>
      <c r="D42" s="494">
        <v>68584</v>
      </c>
      <c r="E42" s="414">
        <f t="shared" si="0"/>
        <v>31948.5981308411</v>
      </c>
    </row>
    <row r="43" ht="35" customHeight="1" spans="1:6">
      <c r="B43" s="623" t="s">
        <v>89</v>
      </c>
      <c r="C43" s="457">
        <v>147055</v>
      </c>
      <c r="D43" s="494"/>
      <c r="E43" s="414">
        <f t="shared" si="0"/>
        <v>-100</v>
      </c>
    </row>
    <row r="44" ht="35" customHeight="1" spans="1:6">
      <c r="B44" s="623" t="s">
        <v>90</v>
      </c>
      <c r="C44" s="457">
        <v>2973</v>
      </c>
      <c r="D44" s="494"/>
      <c r="E44" s="414">
        <f t="shared" si="0"/>
        <v>-100</v>
      </c>
    </row>
    <row r="45" ht="35" customHeight="1" spans="1:6">
      <c r="B45" s="623"/>
      <c r="C45" s="457"/>
      <c r="D45" s="494"/>
      <c r="E45" s="414" t="str">
        <f t="shared" si="0"/>
        <v> </v>
      </c>
    </row>
    <row r="46" ht="35" customHeight="1" spans="1:6">
      <c r="B46" s="629" t="s">
        <v>91</v>
      </c>
      <c r="C46" s="630">
        <f>C31+C32</f>
        <v>434099</v>
      </c>
      <c r="D46" s="630">
        <f>D31+D32</f>
        <v>340668</v>
      </c>
      <c r="E46" s="414">
        <f t="shared" si="0"/>
        <v>-21.5229705666219</v>
      </c>
    </row>
  </sheetData>
  <mergeCells count="1">
    <mergeCell ref="B1:E1"/>
  </mergeCells>
  <conditionalFormatting sqref="E2">
    <cfRule type="cellIs" dxfId="0" priority="32" stopIfTrue="1" operator="lessThanOrEqual">
      <formula>-1</formula>
    </cfRule>
  </conditionalFormatting>
  <conditionalFormatting sqref="C9">
    <cfRule type="expression" dxfId="1" priority="30" stopIfTrue="1">
      <formula>"len($A:$A)=3"</formula>
    </cfRule>
  </conditionalFormatting>
  <conditionalFormatting sqref="A32">
    <cfRule type="expression" dxfId="1" priority="36" stopIfTrue="1">
      <formula>"len($A:$A)=3"</formula>
    </cfRule>
  </conditionalFormatting>
  <conditionalFormatting sqref="C32:D32">
    <cfRule type="expression" dxfId="1" priority="21" stopIfTrue="1">
      <formula>"len($A:$A)=3"</formula>
    </cfRule>
  </conditionalFormatting>
  <conditionalFormatting sqref="B42">
    <cfRule type="expression" dxfId="1" priority="14" stopIfTrue="1">
      <formula>"len($A:$A)=3"</formula>
    </cfRule>
  </conditionalFormatting>
  <conditionalFormatting sqref="D42">
    <cfRule type="expression" dxfId="1" priority="2" stopIfTrue="1">
      <formula>"len($A:$A)=3"</formula>
    </cfRule>
  </conditionalFormatting>
  <conditionalFormatting sqref="B46">
    <cfRule type="expression" dxfId="1" priority="17" stopIfTrue="1">
      <formula>"len($A:$A)=3"</formula>
    </cfRule>
  </conditionalFormatting>
  <conditionalFormatting sqref="A34:A35">
    <cfRule type="expression" dxfId="1" priority="26" stopIfTrue="1">
      <formula>"len($A:$A)=3"</formula>
    </cfRule>
  </conditionalFormatting>
  <conditionalFormatting sqref="A37:A41">
    <cfRule type="expression" dxfId="1" priority="25" stopIfTrue="1">
      <formula>"len($A:$A)=3"</formula>
    </cfRule>
  </conditionalFormatting>
  <conditionalFormatting sqref="A39:A40">
    <cfRule type="expression" dxfId="1" priority="22" stopIfTrue="1">
      <formula>"len($A:$A)=3"</formula>
    </cfRule>
  </conditionalFormatting>
  <conditionalFormatting sqref="B4:B30">
    <cfRule type="expression" dxfId="1" priority="15" stopIfTrue="1">
      <formula>"len($A:$A)=3"</formula>
    </cfRule>
  </conditionalFormatting>
  <conditionalFormatting sqref="B8:B9">
    <cfRule type="expression" dxfId="1" priority="16" stopIfTrue="1">
      <formula>"len($A:$A)=3"</formula>
    </cfRule>
  </conditionalFormatting>
  <conditionalFormatting sqref="B43:B45">
    <cfRule type="expression" dxfId="1" priority="13" stopIfTrue="1">
      <formula>"len($A:$A)=3"</formula>
    </cfRule>
  </conditionalFormatting>
  <conditionalFormatting sqref="B44:B45">
    <cfRule type="expression" dxfId="1" priority="11" stopIfTrue="1">
      <formula>"len($A:$A)=3"</formula>
    </cfRule>
  </conditionalFormatting>
  <conditionalFormatting sqref="C33:C35">
    <cfRule type="expression" dxfId="1" priority="35" stopIfTrue="1">
      <formula>"len($A:$A)=3"</formula>
    </cfRule>
  </conditionalFormatting>
  <conditionalFormatting sqref="C34:C35">
    <cfRule type="expression" dxfId="1" priority="34" stopIfTrue="1">
      <formula>"len($A:$A)=3"</formula>
    </cfRule>
  </conditionalFormatting>
  <conditionalFormatting sqref="C37:C40">
    <cfRule type="expression" dxfId="1" priority="33" stopIfTrue="1">
      <formula>"len($A:$A)=3"</formula>
    </cfRule>
  </conditionalFormatting>
  <conditionalFormatting sqref="D5:D7">
    <cfRule type="expression" dxfId="1" priority="9" stopIfTrue="1">
      <formula>"len($A:$A)=3"</formula>
    </cfRule>
  </conditionalFormatting>
  <conditionalFormatting sqref="D5:D20">
    <cfRule type="expression" dxfId="1" priority="7" stopIfTrue="1">
      <formula>"len($A:$A)=3"</formula>
    </cfRule>
  </conditionalFormatting>
  <conditionalFormatting sqref="D8:D9">
    <cfRule type="expression" dxfId="1" priority="8" stopIfTrue="1">
      <formula>"len($A:$A)=3"</formula>
    </cfRule>
  </conditionalFormatting>
  <conditionalFormatting sqref="D22:D30">
    <cfRule type="expression" dxfId="1" priority="6" stopIfTrue="1">
      <formula>"len($A:$A)=3"</formula>
    </cfRule>
  </conditionalFormatting>
  <conditionalFormatting sqref="D43:D45">
    <cfRule type="expression" dxfId="1" priority="5" stopIfTrue="1">
      <formula>"len($A:$A)=3"</formula>
    </cfRule>
  </conditionalFormatting>
  <conditionalFormatting sqref="D44:D45">
    <cfRule type="expression" dxfId="1" priority="1" stopIfTrue="1">
      <formula>"len($A:$A)=3"</formula>
    </cfRule>
  </conditionalFormatting>
  <conditionalFormatting sqref="A4 C4:D4 A5:A20 C5:C20 A21 C21:D21 A22:A29 C22:C29">
    <cfRule type="expression" dxfId="1" priority="29" stopIfTrue="1">
      <formula>"len($A:$A)=3"</formula>
    </cfRule>
  </conditionalFormatting>
  <conditionalFormatting sqref="B4:B7 B42">
    <cfRule type="expression" dxfId="1" priority="18" stopIfTrue="1">
      <formula>"len($A:$A)=3"</formula>
    </cfRule>
  </conditionalFormatting>
  <conditionalFormatting sqref="C4:D4 C5:C8">
    <cfRule type="expression" dxfId="1" priority="31" stopIfTrue="1">
      <formula>"len($A:$A)=3"</formula>
    </cfRule>
  </conditionalFormatting>
  <conditionalFormatting sqref="A30 C30 C40:C41">
    <cfRule type="expression" dxfId="1" priority="37" stopIfTrue="1">
      <formula>"len($A:$A)=3"</formula>
    </cfRule>
  </conditionalFormatting>
  <conditionalFormatting sqref="C30 C33:C35 C39:C40">
    <cfRule type="expression" dxfId="1" priority="38" stopIfTrue="1">
      <formula>"len($A:$A)=3"</formula>
    </cfRule>
  </conditionalFormatting>
  <conditionalFormatting sqref="A33 A36 C36">
    <cfRule type="expression" dxfId="1" priority="27" stopIfTrue="1">
      <formula>"len($A:$A)=3"</formula>
    </cfRule>
  </conditionalFormatting>
  <conditionalFormatting sqref="D42 D44:D45">
    <cfRule type="expression" dxfId="1" priority="3" stopIfTrue="1">
      <formula>"len($A:$A)=3"</formula>
    </cfRule>
  </conditionalFormatting>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8"/>
  <sheetViews>
    <sheetView topLeftCell="A18" workbookViewId="0">
      <selection activeCell="C4" sqref="C4"/>
    </sheetView>
  </sheetViews>
  <sheetFormatPr defaultColWidth="9" defaultRowHeight="13.5" outlineLevelCol="3"/>
  <cols>
    <col min="1" max="1" width="45" style="245" customWidth="1"/>
    <col min="2" max="2" width="18.3333333333333" style="245" customWidth="1"/>
    <col min="3" max="3" width="20.6666666666667" style="245" customWidth="1"/>
    <col min="4" max="4" width="20.1083333333333" style="245" customWidth="1"/>
    <col min="5" max="16384" width="9" style="245"/>
  </cols>
  <sheetData>
    <row r="1" ht="27" spans="1:4">
      <c r="A1" s="559" t="str">
        <f>目录!A5</f>
        <v>1-4  2026年嵩明县县级一般公共预算支出情况表</v>
      </c>
      <c r="B1" s="559"/>
      <c r="C1" s="559"/>
      <c r="D1" s="559"/>
    </row>
    <row r="2" ht="18.75" spans="1:4">
      <c r="A2" s="589"/>
      <c r="B2" s="405"/>
      <c r="C2" s="228"/>
      <c r="D2" s="441" t="s">
        <v>161</v>
      </c>
    </row>
    <row r="3" ht="37.5" spans="1:4">
      <c r="A3" s="385" t="str">
        <f>表头!A2</f>
        <v>项目</v>
      </c>
      <c r="B3" s="385" t="str">
        <f>表头!B2</f>
        <v>2025年执行数</v>
      </c>
      <c r="C3" s="385" t="str">
        <f>表头!C2</f>
        <v>2026年预算数</v>
      </c>
      <c r="D3" s="385" t="str">
        <f>表头!D2</f>
        <v>预算数比上年执行数增长%</v>
      </c>
    </row>
    <row r="4" s="293" customFormat="1" ht="35" customHeight="1" spans="1:4">
      <c r="A4" s="436" t="s">
        <v>162</v>
      </c>
      <c r="B4" s="451">
        <v>28391</v>
      </c>
      <c r="C4" s="451">
        <v>22599</v>
      </c>
      <c r="D4" s="472">
        <f>IFERROR((C4-B4)/B4*100," ")</f>
        <v>-20.4008312493396</v>
      </c>
    </row>
    <row r="5" s="293" customFormat="1" ht="35" customHeight="1" spans="1:4">
      <c r="A5" s="436" t="s">
        <v>163</v>
      </c>
      <c r="B5" s="451"/>
      <c r="C5" s="451"/>
      <c r="D5" s="472" t="str">
        <f>IFERROR((C5-B5)/B5*100," ")</f>
        <v> </v>
      </c>
    </row>
    <row r="6" s="293" customFormat="1" ht="35" customHeight="1" spans="1:4">
      <c r="A6" s="436" t="s">
        <v>164</v>
      </c>
      <c r="B6" s="451">
        <v>600</v>
      </c>
      <c r="C6" s="451"/>
      <c r="D6" s="472">
        <f t="shared" ref="D6:D19" si="0">IFERROR((C6-B6)/B6*100," ")</f>
        <v>-100</v>
      </c>
    </row>
    <row r="7" s="293" customFormat="1" ht="35" customHeight="1" spans="1:4">
      <c r="A7" s="436" t="s">
        <v>165</v>
      </c>
      <c r="B7" s="451">
        <v>15527</v>
      </c>
      <c r="C7" s="451">
        <v>16777</v>
      </c>
      <c r="D7" s="472">
        <f t="shared" si="0"/>
        <v>8.05049269015264</v>
      </c>
    </row>
    <row r="8" s="293" customFormat="1" ht="35" customHeight="1" spans="1:4">
      <c r="A8" s="436" t="s">
        <v>166</v>
      </c>
      <c r="B8" s="451">
        <v>62432</v>
      </c>
      <c r="C8" s="451">
        <v>71437</v>
      </c>
      <c r="D8" s="472">
        <f t="shared" si="0"/>
        <v>14.42369297796</v>
      </c>
    </row>
    <row r="9" s="293" customFormat="1" ht="35" customHeight="1" spans="1:4">
      <c r="A9" s="436" t="s">
        <v>167</v>
      </c>
      <c r="B9" s="451">
        <v>661</v>
      </c>
      <c r="C9" s="451">
        <v>702</v>
      </c>
      <c r="D9" s="472">
        <f t="shared" si="0"/>
        <v>6.20272314674735</v>
      </c>
    </row>
    <row r="10" s="293" customFormat="1" ht="35" customHeight="1" spans="1:4">
      <c r="A10" s="436" t="s">
        <v>168</v>
      </c>
      <c r="B10" s="451">
        <v>1518</v>
      </c>
      <c r="C10" s="451">
        <v>1442</v>
      </c>
      <c r="D10" s="472">
        <f t="shared" si="0"/>
        <v>-5.00658761528327</v>
      </c>
    </row>
    <row r="11" s="293" customFormat="1" ht="35" customHeight="1" spans="1:4">
      <c r="A11" s="436" t="s">
        <v>169</v>
      </c>
      <c r="B11" s="451">
        <v>40661</v>
      </c>
      <c r="C11" s="451">
        <v>48302</v>
      </c>
      <c r="D11" s="472">
        <f t="shared" si="0"/>
        <v>18.7919628144905</v>
      </c>
    </row>
    <row r="12" s="293" customFormat="1" ht="35" customHeight="1" spans="1:4">
      <c r="A12" s="436" t="s">
        <v>170</v>
      </c>
      <c r="B12" s="451">
        <v>23559</v>
      </c>
      <c r="C12" s="451">
        <v>32478</v>
      </c>
      <c r="D12" s="472">
        <f t="shared" si="0"/>
        <v>37.8581433846937</v>
      </c>
    </row>
    <row r="13" s="293" customFormat="1" ht="35" customHeight="1" spans="1:4">
      <c r="A13" s="436" t="s">
        <v>171</v>
      </c>
      <c r="B13" s="451">
        <v>2228</v>
      </c>
      <c r="C13" s="451">
        <v>6935</v>
      </c>
      <c r="D13" s="472">
        <f t="shared" si="0"/>
        <v>211.265709156194</v>
      </c>
    </row>
    <row r="14" s="293" customFormat="1" ht="35" customHeight="1" spans="1:4">
      <c r="A14" s="436" t="s">
        <v>172</v>
      </c>
      <c r="B14" s="451">
        <v>7833</v>
      </c>
      <c r="C14" s="451">
        <v>2461</v>
      </c>
      <c r="D14" s="472">
        <f t="shared" si="0"/>
        <v>-68.5816417719903</v>
      </c>
    </row>
    <row r="15" s="293" customFormat="1" ht="35" customHeight="1" spans="1:4">
      <c r="A15" s="436" t="s">
        <v>173</v>
      </c>
      <c r="B15" s="451">
        <v>23874</v>
      </c>
      <c r="C15" s="451">
        <v>40432</v>
      </c>
      <c r="D15" s="472">
        <f t="shared" si="0"/>
        <v>69.3557845354779</v>
      </c>
    </row>
    <row r="16" s="293" customFormat="1" ht="35" customHeight="1" spans="1:4">
      <c r="A16" s="436" t="s">
        <v>174</v>
      </c>
      <c r="B16" s="451">
        <v>2099</v>
      </c>
      <c r="C16" s="451">
        <v>6700</v>
      </c>
      <c r="D16" s="472">
        <f t="shared" si="0"/>
        <v>219.199618866127</v>
      </c>
    </row>
    <row r="17" s="293" customFormat="1" ht="35" customHeight="1" spans="1:4">
      <c r="A17" s="436" t="s">
        <v>175</v>
      </c>
      <c r="B17" s="451">
        <v>1327</v>
      </c>
      <c r="C17" s="451">
        <v>8050</v>
      </c>
      <c r="D17" s="472">
        <f t="shared" si="0"/>
        <v>506.63149962321</v>
      </c>
    </row>
    <row r="18" s="293" customFormat="1" ht="35" customHeight="1" spans="1:4">
      <c r="A18" s="436" t="s">
        <v>176</v>
      </c>
      <c r="B18" s="451">
        <v>1121</v>
      </c>
      <c r="C18" s="451">
        <v>3901</v>
      </c>
      <c r="D18" s="472">
        <f t="shared" si="0"/>
        <v>247.992863514719</v>
      </c>
    </row>
    <row r="19" s="293" customFormat="1" ht="35" customHeight="1" spans="1:4">
      <c r="A19" s="436" t="s">
        <v>177</v>
      </c>
      <c r="B19" s="451"/>
      <c r="C19" s="451"/>
      <c r="D19" s="472" t="str">
        <f t="shared" si="0"/>
        <v> </v>
      </c>
    </row>
    <row r="20" s="293" customFormat="1" ht="35" customHeight="1" spans="1:4">
      <c r="A20" s="436" t="s">
        <v>178</v>
      </c>
      <c r="B20" s="451"/>
      <c r="C20" s="451"/>
      <c r="D20" s="472" t="str">
        <f t="shared" ref="D20:D46" si="1">IFERROR((C20-B20)/B20*100," ")</f>
        <v> </v>
      </c>
    </row>
    <row r="21" s="293" customFormat="1" ht="35" customHeight="1" spans="1:4">
      <c r="A21" s="436" t="s">
        <v>179</v>
      </c>
      <c r="B21" s="451">
        <v>977</v>
      </c>
      <c r="C21" s="451">
        <v>1568</v>
      </c>
      <c r="D21" s="472">
        <f t="shared" si="1"/>
        <v>60.4912998976459</v>
      </c>
    </row>
    <row r="22" s="293" customFormat="1" ht="35" customHeight="1" spans="1:4">
      <c r="A22" s="436" t="s">
        <v>180</v>
      </c>
      <c r="B22" s="451">
        <v>10953</v>
      </c>
      <c r="C22" s="451">
        <v>13007</v>
      </c>
      <c r="D22" s="472">
        <f t="shared" si="1"/>
        <v>18.7528530996074</v>
      </c>
    </row>
    <row r="23" s="293" customFormat="1" ht="35" customHeight="1" spans="1:4">
      <c r="A23" s="436" t="s">
        <v>181</v>
      </c>
      <c r="B23" s="451">
        <v>164</v>
      </c>
      <c r="C23" s="451">
        <v>368</v>
      </c>
      <c r="D23" s="472">
        <f t="shared" si="1"/>
        <v>124.390243902439</v>
      </c>
    </row>
    <row r="24" s="293" customFormat="1" ht="35" customHeight="1" spans="1:4">
      <c r="A24" s="436" t="s">
        <v>182</v>
      </c>
      <c r="B24" s="451">
        <v>1579</v>
      </c>
      <c r="C24" s="451">
        <v>1922</v>
      </c>
      <c r="D24" s="472">
        <f t="shared" si="1"/>
        <v>21.7226092463585</v>
      </c>
    </row>
    <row r="25" s="293" customFormat="1" ht="35" customHeight="1" spans="1:4">
      <c r="A25" s="436" t="s">
        <v>183</v>
      </c>
      <c r="B25" s="451"/>
      <c r="C25" s="451">
        <v>3000</v>
      </c>
      <c r="D25" s="472" t="str">
        <f t="shared" si="1"/>
        <v> </v>
      </c>
    </row>
    <row r="26" s="293" customFormat="1" ht="35" customHeight="1" spans="1:4">
      <c r="A26" s="466" t="s">
        <v>184</v>
      </c>
      <c r="B26" s="451">
        <v>526</v>
      </c>
      <c r="C26" s="451">
        <v>6000</v>
      </c>
      <c r="D26" s="472">
        <f t="shared" si="1"/>
        <v>1040.68441064639</v>
      </c>
    </row>
    <row r="27" s="293" customFormat="1" ht="35" customHeight="1" spans="1:4">
      <c r="A27" s="436" t="s">
        <v>185</v>
      </c>
      <c r="B27" s="451">
        <v>13612</v>
      </c>
      <c r="C27" s="451">
        <v>11766</v>
      </c>
      <c r="D27" s="472">
        <f t="shared" si="1"/>
        <v>-13.5615633264766</v>
      </c>
    </row>
    <row r="28" s="293" customFormat="1" ht="35" customHeight="1" spans="1:4">
      <c r="A28" s="466" t="s">
        <v>186</v>
      </c>
      <c r="B28" s="451">
        <v>149</v>
      </c>
      <c r="C28" s="451">
        <v>155</v>
      </c>
      <c r="D28" s="472">
        <f t="shared" si="1"/>
        <v>4.02684563758389</v>
      </c>
    </row>
    <row r="29" s="293" customFormat="1" ht="35" customHeight="1" spans="1:4">
      <c r="A29" s="606"/>
      <c r="B29" s="425"/>
      <c r="C29" s="425"/>
      <c r="D29" s="472" t="str">
        <f t="shared" si="1"/>
        <v> </v>
      </c>
    </row>
    <row r="30" s="293" customFormat="1" ht="35" customHeight="1" spans="1:4">
      <c r="A30" s="586" t="s">
        <v>187</v>
      </c>
      <c r="B30" s="607">
        <f>SUM(B4:B28)</f>
        <v>239791</v>
      </c>
      <c r="C30" s="607">
        <f>SUM(C4:C28)</f>
        <v>300002</v>
      </c>
      <c r="D30" s="472">
        <f t="shared" si="1"/>
        <v>25.1097831027853</v>
      </c>
    </row>
    <row r="31" s="293" customFormat="1" ht="35" customHeight="1" spans="1:4">
      <c r="A31" s="435" t="s">
        <v>188</v>
      </c>
      <c r="B31" s="608">
        <v>162200</v>
      </c>
      <c r="C31" s="608">
        <v>4750</v>
      </c>
      <c r="D31" s="472">
        <f t="shared" si="1"/>
        <v>-97.0715166461159</v>
      </c>
    </row>
    <row r="32" s="293" customFormat="1" ht="35" customHeight="1" spans="1:4">
      <c r="A32" s="578" t="s">
        <v>189</v>
      </c>
      <c r="B32" s="609">
        <f>SUM(B33,B34,B35,B36,B37,B40,B41,B44)</f>
        <v>41799</v>
      </c>
      <c r="C32" s="609">
        <f>SUM(C33,C34,C35,C36,C37,C40,C41,C44)</f>
        <v>35916</v>
      </c>
      <c r="D32" s="472">
        <f t="shared" si="1"/>
        <v>-14.0744993899376</v>
      </c>
    </row>
    <row r="33" s="293" customFormat="1" ht="35" customHeight="1" spans="1:4">
      <c r="A33" s="581" t="s">
        <v>190</v>
      </c>
      <c r="B33" s="609"/>
      <c r="C33" s="610"/>
      <c r="D33" s="472" t="str">
        <f t="shared" si="1"/>
        <v> </v>
      </c>
    </row>
    <row r="34" s="293" customFormat="1" ht="35" customHeight="1" spans="1:4">
      <c r="A34" s="581" t="s">
        <v>191</v>
      </c>
      <c r="B34" s="609"/>
      <c r="C34" s="610"/>
      <c r="D34" s="472" t="str">
        <f t="shared" si="1"/>
        <v> </v>
      </c>
    </row>
    <row r="35" s="293" customFormat="1" ht="35" customHeight="1" spans="1:4">
      <c r="A35" s="581" t="s">
        <v>192</v>
      </c>
      <c r="B35" s="609"/>
      <c r="C35" s="611"/>
      <c r="D35" s="472" t="str">
        <f t="shared" si="1"/>
        <v> </v>
      </c>
    </row>
    <row r="36" s="293" customFormat="1" ht="35" customHeight="1" spans="1:4">
      <c r="A36" s="581" t="s">
        <v>193</v>
      </c>
      <c r="B36" s="609"/>
      <c r="C36" s="611"/>
      <c r="D36" s="472" t="str">
        <f t="shared" si="1"/>
        <v> </v>
      </c>
    </row>
    <row r="37" s="293" customFormat="1" ht="35" customHeight="1" spans="1:4">
      <c r="A37" s="581" t="s">
        <v>194</v>
      </c>
      <c r="B37" s="609">
        <f>SUM(B38:B39)</f>
        <v>36294</v>
      </c>
      <c r="C37" s="609">
        <f>SUM(C38:C39)</f>
        <v>35916</v>
      </c>
      <c r="D37" s="472">
        <f t="shared" si="1"/>
        <v>-1.04149446189453</v>
      </c>
    </row>
    <row r="38" s="293" customFormat="1" ht="35" customHeight="1" spans="1:4">
      <c r="A38" s="585" t="s">
        <v>195</v>
      </c>
      <c r="B38" s="609">
        <v>27567</v>
      </c>
      <c r="C38" s="611">
        <v>27567</v>
      </c>
      <c r="D38" s="472">
        <f t="shared" si="1"/>
        <v>0</v>
      </c>
    </row>
    <row r="39" s="293" customFormat="1" ht="35" customHeight="1" spans="1:4">
      <c r="A39" s="585" t="s">
        <v>196</v>
      </c>
      <c r="B39" s="609">
        <v>8727</v>
      </c>
      <c r="C39" s="611">
        <v>8349</v>
      </c>
      <c r="D39" s="472">
        <f t="shared" si="1"/>
        <v>-4.33138535579237</v>
      </c>
    </row>
    <row r="40" s="293" customFormat="1" ht="35" customHeight="1" spans="1:4">
      <c r="A40" s="581" t="s">
        <v>197</v>
      </c>
      <c r="B40" s="609">
        <v>248</v>
      </c>
      <c r="C40" s="611"/>
      <c r="D40" s="472">
        <f t="shared" si="1"/>
        <v>-100</v>
      </c>
    </row>
    <row r="41" s="293" customFormat="1" ht="35" customHeight="1" spans="1:4">
      <c r="A41" s="581" t="s">
        <v>198</v>
      </c>
      <c r="B41" s="611">
        <v>4822</v>
      </c>
      <c r="C41" s="611"/>
      <c r="D41" s="472">
        <f t="shared" si="1"/>
        <v>-100</v>
      </c>
    </row>
    <row r="42" s="293" customFormat="1" ht="35" customHeight="1" spans="1:4">
      <c r="A42" s="436" t="s">
        <v>199</v>
      </c>
      <c r="B42" s="607"/>
      <c r="C42" s="607"/>
      <c r="D42" s="472" t="str">
        <f t="shared" si="1"/>
        <v> </v>
      </c>
    </row>
    <row r="43" s="317" customFormat="1" ht="35" customHeight="1" spans="1:4">
      <c r="A43" s="581" t="s">
        <v>200</v>
      </c>
      <c r="B43" s="608"/>
      <c r="C43" s="607"/>
      <c r="D43" s="472" t="str">
        <f t="shared" si="1"/>
        <v> </v>
      </c>
    </row>
    <row r="44" s="293" customFormat="1" ht="35" customHeight="1" spans="1:4">
      <c r="A44" s="581" t="s">
        <v>201</v>
      </c>
      <c r="B44" s="611">
        <v>435</v>
      </c>
      <c r="C44" s="607"/>
      <c r="D44" s="472">
        <f t="shared" si="1"/>
        <v>-100</v>
      </c>
    </row>
    <row r="45" ht="35" customHeight="1" spans="1:4">
      <c r="A45" s="586"/>
      <c r="B45" s="457"/>
      <c r="C45" s="457"/>
      <c r="D45" s="472" t="str">
        <f t="shared" si="1"/>
        <v> </v>
      </c>
    </row>
    <row r="46" ht="35" customHeight="1" spans="1:4">
      <c r="A46" s="575" t="s">
        <v>202</v>
      </c>
      <c r="B46" s="612">
        <f>B30+B31+B32</f>
        <v>443790</v>
      </c>
      <c r="C46" s="612">
        <f>C30+C31+C32</f>
        <v>340668</v>
      </c>
      <c r="D46" s="472">
        <f t="shared" si="1"/>
        <v>-23.2366659906713</v>
      </c>
    </row>
    <row r="47" ht="15" spans="1:4">
      <c r="B47" s="613"/>
      <c r="C47" s="613"/>
      <c r="D47" s="613"/>
    </row>
    <row r="48" ht="15" spans="1:4">
      <c r="B48" s="613"/>
      <c r="C48" s="613"/>
      <c r="D48" s="613"/>
    </row>
  </sheetData>
  <mergeCells count="1">
    <mergeCell ref="A1:D1"/>
  </mergeCells>
  <conditionalFormatting sqref="C36">
    <cfRule type="cellIs" dxfId="0" priority="1" stopIfTrue="1" operator="lessThanOrEqual">
      <formula>-1</formula>
    </cfRule>
  </conditionalFormatting>
  <conditionalFormatting sqref="B37:C37">
    <cfRule type="expression" dxfId="1" priority="5" stopIfTrue="1">
      <formula>"len($A:$A)=3"</formula>
    </cfRule>
  </conditionalFormatting>
  <conditionalFormatting sqref="D2 C35">
    <cfRule type="cellIs" dxfId="0" priority="6" stopIfTrue="1" operator="lessThanOrEqual">
      <formula>-1</formula>
    </cfRule>
  </conditionalFormatting>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6"/>
  <sheetViews>
    <sheetView showGridLines="0" showZeros="0" zoomScale="90" zoomScaleNormal="90" workbookViewId="0">
      <pane ySplit="3" topLeftCell="A38" activePane="bottomLeft" state="frozen"/>
      <selection/>
      <selection pane="bottomLeft" activeCell="K43" sqref="K43"/>
    </sheetView>
  </sheetViews>
  <sheetFormatPr defaultColWidth="9" defaultRowHeight="14.25" outlineLevelCol="5"/>
  <cols>
    <col min="1" max="1" width="14.5" style="228" hidden="1" customWidth="1"/>
    <col min="2" max="2" width="50.75" style="228" customWidth="1"/>
    <col min="3" max="5" width="20.6333333333333" style="228" customWidth="1"/>
    <col min="6" max="6" width="9" style="245" hidden="1" customWidth="1"/>
    <col min="7" max="16384" width="9" style="245"/>
  </cols>
  <sheetData>
    <row r="1" s="556" customFormat="1" ht="45" customHeight="1" spans="1:6">
      <c r="A1" s="559"/>
      <c r="B1" s="559" t="str">
        <f>目录!A6</f>
        <v>1-5  2026年县本级一般公共预算收入情况表</v>
      </c>
      <c r="C1" s="559"/>
      <c r="D1" s="559"/>
      <c r="E1" s="559"/>
    </row>
    <row r="2" ht="18.95" customHeight="1" spans="1:6">
      <c r="B2" s="589"/>
      <c r="C2" s="405"/>
      <c r="D2" s="405"/>
      <c r="E2" s="441" t="s">
        <v>161</v>
      </c>
    </row>
    <row r="3" s="587" customFormat="1" ht="45" customHeight="1" spans="1:6">
      <c r="A3" s="590" t="s">
        <v>134</v>
      </c>
      <c r="B3" s="408" t="str">
        <f>表头!A2</f>
        <v>项目</v>
      </c>
      <c r="C3" s="408" t="str">
        <f>表头!B2</f>
        <v>2025年执行数</v>
      </c>
      <c r="D3" s="408" t="str">
        <f>表头!C2</f>
        <v>2026年预算数</v>
      </c>
      <c r="E3" s="408" t="str">
        <f>表头!D2</f>
        <v>预算数比上年执行数增长%</v>
      </c>
      <c r="F3" s="387" t="s">
        <v>92</v>
      </c>
    </row>
    <row r="4" ht="35" customHeight="1" spans="1:6">
      <c r="A4" s="591" t="s">
        <v>135</v>
      </c>
      <c r="B4" s="592" t="s">
        <v>203</v>
      </c>
      <c r="C4" s="593">
        <f>SUM(C5:C20)</f>
        <v>70617</v>
      </c>
      <c r="D4" s="593">
        <f>SUM(D5:D20)</f>
        <v>89000</v>
      </c>
      <c r="E4" s="390">
        <f>IFERROR((D4-C4)/C4*100," ")</f>
        <v>26.0319753033972</v>
      </c>
      <c r="F4" s="391" t="str">
        <f t="shared" ref="F4:F6" si="0">IF(LEN(A4)=3,"是",IF(B4&lt;&gt;"",IF(SUM(C4:D4)&lt;&gt;0,"是","否"),"是"))</f>
        <v>是</v>
      </c>
    </row>
    <row r="5" ht="35" customHeight="1" spans="1:6">
      <c r="A5" s="423" t="s">
        <v>136</v>
      </c>
      <c r="B5" s="581" t="s">
        <v>204</v>
      </c>
      <c r="C5" s="594">
        <v>27358</v>
      </c>
      <c r="D5" s="595">
        <v>33000</v>
      </c>
      <c r="E5" s="390">
        <f t="shared" ref="E5:E46" si="1">IFERROR((D5-C5)/C5*100," ")</f>
        <v>20.6228525477009</v>
      </c>
      <c r="F5" s="391" t="str">
        <f t="shared" si="0"/>
        <v>是</v>
      </c>
    </row>
    <row r="6" ht="35" customHeight="1" spans="1:6">
      <c r="A6" s="423" t="s">
        <v>137</v>
      </c>
      <c r="B6" s="581" t="s">
        <v>205</v>
      </c>
      <c r="C6" s="594">
        <v>4176</v>
      </c>
      <c r="D6" s="595">
        <v>5500</v>
      </c>
      <c r="E6" s="390">
        <f t="shared" si="1"/>
        <v>31.7049808429119</v>
      </c>
      <c r="F6" s="391" t="str">
        <f t="shared" si="0"/>
        <v>是</v>
      </c>
    </row>
    <row r="7" ht="35" customHeight="1" spans="1:6">
      <c r="A7" s="423">
        <v>10105</v>
      </c>
      <c r="B7" s="581" t="s">
        <v>206</v>
      </c>
      <c r="C7" s="594"/>
      <c r="D7" s="595"/>
      <c r="E7" s="390" t="str">
        <f t="shared" si="1"/>
        <v> </v>
      </c>
      <c r="F7" s="391"/>
    </row>
    <row r="8" ht="35" customHeight="1" spans="1:6">
      <c r="A8" s="423" t="s">
        <v>138</v>
      </c>
      <c r="B8" s="581" t="s">
        <v>207</v>
      </c>
      <c r="C8" s="594">
        <v>1161</v>
      </c>
      <c r="D8" s="595">
        <v>2500</v>
      </c>
      <c r="E8" s="390">
        <f t="shared" si="1"/>
        <v>115.331610680448</v>
      </c>
      <c r="F8" s="391" t="str">
        <f t="shared" ref="F8:F41" si="2">IF(LEN(A8)=3,"是",IF(B8&lt;&gt;"",IF(SUM(C8:D8)&lt;&gt;0,"是","否"),"是"))</f>
        <v>是</v>
      </c>
    </row>
    <row r="9" s="245" customFormat="1" ht="35" customHeight="1" spans="1:6">
      <c r="A9" s="423" t="s">
        <v>139</v>
      </c>
      <c r="B9" s="581" t="s">
        <v>208</v>
      </c>
      <c r="C9" s="594">
        <v>742</v>
      </c>
      <c r="D9" s="595">
        <v>1000</v>
      </c>
      <c r="E9" s="390">
        <f t="shared" si="1"/>
        <v>34.7708894878706</v>
      </c>
      <c r="F9" s="391" t="str">
        <f t="shared" si="2"/>
        <v>是</v>
      </c>
    </row>
    <row r="10" ht="35" customHeight="1" spans="1:6">
      <c r="A10" s="423" t="s">
        <v>140</v>
      </c>
      <c r="B10" s="581" t="s">
        <v>209</v>
      </c>
      <c r="C10" s="594">
        <v>3308</v>
      </c>
      <c r="D10" s="595">
        <v>5000</v>
      </c>
      <c r="E10" s="390">
        <f t="shared" si="1"/>
        <v>51.148730350665</v>
      </c>
      <c r="F10" s="391" t="str">
        <f t="shared" si="2"/>
        <v>是</v>
      </c>
    </row>
    <row r="11" s="245" customFormat="1" ht="35" customHeight="1" spans="1:6">
      <c r="A11" s="423" t="s">
        <v>141</v>
      </c>
      <c r="B11" s="581" t="s">
        <v>210</v>
      </c>
      <c r="C11" s="594">
        <v>6776</v>
      </c>
      <c r="D11" s="595">
        <v>8000</v>
      </c>
      <c r="E11" s="390">
        <f t="shared" si="1"/>
        <v>18.0637544273908</v>
      </c>
      <c r="F11" s="391" t="str">
        <f t="shared" si="2"/>
        <v>是</v>
      </c>
    </row>
    <row r="12" s="245" customFormat="1" ht="35" customHeight="1" spans="1:6">
      <c r="A12" s="423" t="s">
        <v>142</v>
      </c>
      <c r="B12" s="581" t="s">
        <v>211</v>
      </c>
      <c r="C12" s="594">
        <v>1843</v>
      </c>
      <c r="D12" s="595">
        <v>2000</v>
      </c>
      <c r="E12" s="390">
        <f t="shared" si="1"/>
        <v>8.51871947911015</v>
      </c>
      <c r="F12" s="391" t="str">
        <f t="shared" si="2"/>
        <v>是</v>
      </c>
    </row>
    <row r="13" s="245" customFormat="1" ht="35" customHeight="1" spans="1:6">
      <c r="A13" s="423" t="s">
        <v>143</v>
      </c>
      <c r="B13" s="581" t="s">
        <v>212</v>
      </c>
      <c r="C13" s="594">
        <v>7363</v>
      </c>
      <c r="D13" s="595">
        <v>9000</v>
      </c>
      <c r="E13" s="390">
        <f t="shared" si="1"/>
        <v>22.2327855493685</v>
      </c>
      <c r="F13" s="391" t="str">
        <f t="shared" si="2"/>
        <v>是</v>
      </c>
    </row>
    <row r="14" s="245" customFormat="1" ht="35" customHeight="1" spans="1:6">
      <c r="A14" s="423" t="s">
        <v>144</v>
      </c>
      <c r="B14" s="581" t="s">
        <v>213</v>
      </c>
      <c r="C14" s="594">
        <v>2043</v>
      </c>
      <c r="D14" s="595">
        <v>4000</v>
      </c>
      <c r="E14" s="390">
        <f t="shared" si="1"/>
        <v>95.7905041605482</v>
      </c>
      <c r="F14" s="391" t="str">
        <f t="shared" si="2"/>
        <v>是</v>
      </c>
    </row>
    <row r="15" s="245" customFormat="1" ht="35" customHeight="1" spans="1:6">
      <c r="A15" s="423" t="s">
        <v>145</v>
      </c>
      <c r="B15" s="581" t="s">
        <v>214</v>
      </c>
      <c r="C15" s="594">
        <v>2804</v>
      </c>
      <c r="D15" s="595">
        <v>4000</v>
      </c>
      <c r="E15" s="390">
        <f t="shared" si="1"/>
        <v>42.6533523537803</v>
      </c>
      <c r="F15" s="391" t="str">
        <f t="shared" si="2"/>
        <v>是</v>
      </c>
    </row>
    <row r="16" ht="35" customHeight="1" spans="1:6">
      <c r="A16" s="423" t="s">
        <v>146</v>
      </c>
      <c r="B16" s="581" t="s">
        <v>215</v>
      </c>
      <c r="C16" s="594">
        <v>1982</v>
      </c>
      <c r="D16" s="595">
        <v>2900</v>
      </c>
      <c r="E16" s="390">
        <f t="shared" si="1"/>
        <v>46.3168516649849</v>
      </c>
      <c r="F16" s="391" t="str">
        <f t="shared" si="2"/>
        <v>是</v>
      </c>
    </row>
    <row r="17" s="245" customFormat="1" ht="35" customHeight="1" spans="1:6">
      <c r="A17" s="423" t="s">
        <v>147</v>
      </c>
      <c r="B17" s="581" t="s">
        <v>216</v>
      </c>
      <c r="C17" s="594">
        <v>8266</v>
      </c>
      <c r="D17" s="595">
        <v>9000</v>
      </c>
      <c r="E17" s="390">
        <f t="shared" si="1"/>
        <v>8.87974836680377</v>
      </c>
      <c r="F17" s="391" t="str">
        <f t="shared" si="2"/>
        <v>是</v>
      </c>
    </row>
    <row r="18" s="245" customFormat="1" ht="35" customHeight="1" spans="1:6">
      <c r="A18" s="423" t="s">
        <v>148</v>
      </c>
      <c r="B18" s="581" t="s">
        <v>217</v>
      </c>
      <c r="C18" s="594">
        <v>2622</v>
      </c>
      <c r="D18" s="595">
        <v>2800</v>
      </c>
      <c r="E18" s="390">
        <f t="shared" si="1"/>
        <v>6.78871090770404</v>
      </c>
      <c r="F18" s="391" t="str">
        <f t="shared" si="2"/>
        <v>是</v>
      </c>
    </row>
    <row r="19" s="245" customFormat="1" ht="35" customHeight="1" spans="1:6">
      <c r="A19" s="423" t="s">
        <v>149</v>
      </c>
      <c r="B19" s="581" t="s">
        <v>218</v>
      </c>
      <c r="C19" s="594">
        <v>173</v>
      </c>
      <c r="D19" s="595">
        <v>200</v>
      </c>
      <c r="E19" s="390">
        <f t="shared" si="1"/>
        <v>15.606936416185</v>
      </c>
      <c r="F19" s="391" t="str">
        <f t="shared" si="2"/>
        <v>是</v>
      </c>
    </row>
    <row r="20" s="245" customFormat="1" ht="35" customHeight="1" spans="1:6">
      <c r="A20" s="662" t="s">
        <v>150</v>
      </c>
      <c r="B20" s="581" t="s">
        <v>219</v>
      </c>
      <c r="C20" s="594"/>
      <c r="D20" s="595">
        <v>100</v>
      </c>
      <c r="E20" s="390" t="str">
        <f t="shared" si="1"/>
        <v> </v>
      </c>
      <c r="F20" s="391" t="str">
        <f t="shared" si="2"/>
        <v>是</v>
      </c>
    </row>
    <row r="21" ht="35" customHeight="1" spans="1:6">
      <c r="A21" s="421" t="s">
        <v>151</v>
      </c>
      <c r="B21" s="592" t="s">
        <v>220</v>
      </c>
      <c r="C21" s="593">
        <f>SUM(C22:C29)</f>
        <v>25370</v>
      </c>
      <c r="D21" s="593">
        <f>SUM(D22:D29)</f>
        <v>21000</v>
      </c>
      <c r="E21" s="390">
        <f t="shared" si="1"/>
        <v>-17.2250689791092</v>
      </c>
      <c r="F21" s="391" t="str">
        <f t="shared" si="2"/>
        <v>是</v>
      </c>
    </row>
    <row r="22" ht="35" customHeight="1" spans="1:6">
      <c r="A22" s="596" t="s">
        <v>152</v>
      </c>
      <c r="B22" s="581" t="s">
        <v>221</v>
      </c>
      <c r="C22" s="594">
        <v>6797</v>
      </c>
      <c r="D22" s="595">
        <v>6000</v>
      </c>
      <c r="E22" s="390">
        <f t="shared" si="1"/>
        <v>-11.7257613653082</v>
      </c>
      <c r="F22" s="391" t="str">
        <f t="shared" si="2"/>
        <v>是</v>
      </c>
    </row>
    <row r="23" ht="35" customHeight="1" spans="1:6">
      <c r="A23" s="423" t="s">
        <v>153</v>
      </c>
      <c r="B23" s="581" t="s">
        <v>222</v>
      </c>
      <c r="C23" s="594">
        <v>1290</v>
      </c>
      <c r="D23" s="595">
        <v>2000</v>
      </c>
      <c r="E23" s="390">
        <f t="shared" si="1"/>
        <v>55.0387596899225</v>
      </c>
      <c r="F23" s="391" t="str">
        <f t="shared" si="2"/>
        <v>是</v>
      </c>
    </row>
    <row r="24" ht="35" customHeight="1" spans="1:6">
      <c r="A24" s="423" t="s">
        <v>154</v>
      </c>
      <c r="B24" s="581" t="s">
        <v>223</v>
      </c>
      <c r="C24" s="594">
        <v>3472</v>
      </c>
      <c r="D24" s="595">
        <v>2000</v>
      </c>
      <c r="E24" s="390">
        <f t="shared" si="1"/>
        <v>-42.3963133640553</v>
      </c>
      <c r="F24" s="391" t="str">
        <f t="shared" si="2"/>
        <v>是</v>
      </c>
    </row>
    <row r="25" ht="35" customHeight="1" spans="1:6">
      <c r="A25" s="423" t="s">
        <v>155</v>
      </c>
      <c r="B25" s="581" t="s">
        <v>224</v>
      </c>
      <c r="C25" s="594"/>
      <c r="D25" s="595"/>
      <c r="E25" s="390" t="str">
        <f t="shared" si="1"/>
        <v> </v>
      </c>
      <c r="F25" s="391" t="str">
        <f t="shared" si="2"/>
        <v>否</v>
      </c>
    </row>
    <row r="26" ht="35" customHeight="1" spans="1:6">
      <c r="A26" s="423" t="s">
        <v>156</v>
      </c>
      <c r="B26" s="436" t="s">
        <v>225</v>
      </c>
      <c r="C26" s="594">
        <v>13740</v>
      </c>
      <c r="D26" s="595">
        <v>11000</v>
      </c>
      <c r="E26" s="390">
        <f t="shared" si="1"/>
        <v>-19.9417758369723</v>
      </c>
      <c r="F26" s="391" t="str">
        <f t="shared" si="2"/>
        <v>是</v>
      </c>
    </row>
    <row r="27" s="245" customFormat="1" ht="35" customHeight="1" spans="1:6">
      <c r="A27" s="423" t="s">
        <v>157</v>
      </c>
      <c r="B27" s="436" t="s">
        <v>226</v>
      </c>
      <c r="C27" s="594"/>
      <c r="D27" s="595"/>
      <c r="E27" s="390" t="str">
        <f t="shared" si="1"/>
        <v> </v>
      </c>
      <c r="F27" s="391" t="str">
        <f t="shared" si="2"/>
        <v>否</v>
      </c>
    </row>
    <row r="28" ht="35" customHeight="1" spans="1:6">
      <c r="A28" s="423" t="s">
        <v>158</v>
      </c>
      <c r="B28" s="581" t="s">
        <v>227</v>
      </c>
      <c r="C28" s="594"/>
      <c r="D28" s="595"/>
      <c r="E28" s="390" t="str">
        <f t="shared" si="1"/>
        <v> </v>
      </c>
      <c r="F28" s="391" t="str">
        <f t="shared" si="2"/>
        <v>否</v>
      </c>
    </row>
    <row r="29" ht="35" customHeight="1" spans="1:6">
      <c r="A29" s="423" t="s">
        <v>159</v>
      </c>
      <c r="B29" s="581" t="s">
        <v>228</v>
      </c>
      <c r="C29" s="594">
        <v>71</v>
      </c>
      <c r="D29" s="595"/>
      <c r="E29" s="390">
        <f t="shared" si="1"/>
        <v>-100</v>
      </c>
      <c r="F29" s="391" t="str">
        <f t="shared" si="2"/>
        <v>是</v>
      </c>
    </row>
    <row r="30" ht="35" customHeight="1" spans="1:6">
      <c r="A30" s="423"/>
      <c r="B30" s="597"/>
      <c r="C30" s="594"/>
      <c r="D30" s="595"/>
      <c r="E30" s="390" t="str">
        <f t="shared" si="1"/>
        <v> </v>
      </c>
      <c r="F30" s="391" t="str">
        <f t="shared" si="2"/>
        <v>是</v>
      </c>
    </row>
    <row r="31" s="404" customFormat="1" ht="35" customHeight="1" spans="1:6">
      <c r="A31" s="598"/>
      <c r="B31" s="586" t="s">
        <v>229</v>
      </c>
      <c r="C31" s="593">
        <f>C4+C21</f>
        <v>95987</v>
      </c>
      <c r="D31" s="593">
        <f>D4+D21</f>
        <v>110000</v>
      </c>
      <c r="E31" s="390">
        <f t="shared" si="1"/>
        <v>14.5988519278652</v>
      </c>
      <c r="F31" s="391" t="str">
        <f t="shared" si="2"/>
        <v>是</v>
      </c>
    </row>
    <row r="32" ht="35" customHeight="1" spans="1:6">
      <c r="A32" s="421">
        <v>105</v>
      </c>
      <c r="B32" s="592" t="s">
        <v>230</v>
      </c>
      <c r="C32" s="593">
        <f>SUM(C33,C34,C37,C40,C41,C42,C43,C44)</f>
        <v>337690</v>
      </c>
      <c r="D32" s="593">
        <f>SUM(D33,D34,D37,D40,D41,D42,D43,D44)</f>
        <v>230668</v>
      </c>
      <c r="E32" s="390">
        <f t="shared" si="1"/>
        <v>-31.6923805857443</v>
      </c>
      <c r="F32" s="391" t="str">
        <f t="shared" si="2"/>
        <v>是</v>
      </c>
    </row>
    <row r="33" ht="35" customHeight="1" spans="1:6">
      <c r="A33" s="599">
        <v>110</v>
      </c>
      <c r="B33" s="581" t="s">
        <v>231</v>
      </c>
      <c r="C33" s="593">
        <v>17262</v>
      </c>
      <c r="D33" s="593">
        <v>17262</v>
      </c>
      <c r="E33" s="390">
        <f t="shared" si="1"/>
        <v>0</v>
      </c>
      <c r="F33" s="391" t="str">
        <f t="shared" si="2"/>
        <v>是</v>
      </c>
    </row>
    <row r="34" ht="35" customHeight="1" spans="1:6">
      <c r="A34" s="600">
        <v>11001</v>
      </c>
      <c r="B34" s="581" t="s">
        <v>232</v>
      </c>
      <c r="C34" s="594">
        <f>SUM(C35:C36)</f>
        <v>108859</v>
      </c>
      <c r="D34" s="594">
        <f>SUM(D35:D36)</f>
        <v>120000</v>
      </c>
      <c r="E34" s="390">
        <f t="shared" si="1"/>
        <v>10.2343398340973</v>
      </c>
      <c r="F34" s="391" t="str">
        <f t="shared" si="2"/>
        <v>是</v>
      </c>
    </row>
    <row r="35" ht="35" customHeight="1" spans="1:6">
      <c r="A35" s="600"/>
      <c r="B35" s="581" t="s">
        <v>233</v>
      </c>
      <c r="C35" s="594">
        <v>108859</v>
      </c>
      <c r="D35" s="595">
        <v>120000</v>
      </c>
      <c r="E35" s="390">
        <f t="shared" si="1"/>
        <v>10.2343398340973</v>
      </c>
      <c r="F35" s="391" t="str">
        <f t="shared" si="2"/>
        <v>是</v>
      </c>
    </row>
    <row r="36" ht="35" customHeight="1" spans="1:6">
      <c r="A36" s="600">
        <v>11006</v>
      </c>
      <c r="B36" s="581" t="s">
        <v>234</v>
      </c>
      <c r="C36" s="594"/>
      <c r="D36" s="595"/>
      <c r="E36" s="390" t="str">
        <f t="shared" si="1"/>
        <v> </v>
      </c>
      <c r="F36" s="391" t="str">
        <f t="shared" si="2"/>
        <v>否</v>
      </c>
    </row>
    <row r="37" ht="35" customHeight="1" spans="1:6">
      <c r="A37" s="600">
        <v>11008</v>
      </c>
      <c r="B37" s="581" t="s">
        <v>235</v>
      </c>
      <c r="C37" s="594">
        <f>SUM(C38:C39)</f>
        <v>25777</v>
      </c>
      <c r="D37" s="594">
        <f>SUM(D38:D39)</f>
        <v>20000</v>
      </c>
      <c r="E37" s="390">
        <f t="shared" si="1"/>
        <v>-22.4114520696745</v>
      </c>
      <c r="F37" s="391" t="str">
        <f t="shared" si="2"/>
        <v>是</v>
      </c>
    </row>
    <row r="38" ht="35" customHeight="1" spans="1:6">
      <c r="A38" s="600">
        <v>11009</v>
      </c>
      <c r="B38" s="581" t="s">
        <v>236</v>
      </c>
      <c r="C38" s="594">
        <v>25777</v>
      </c>
      <c r="D38" s="595">
        <v>20000</v>
      </c>
      <c r="E38" s="390">
        <f t="shared" si="1"/>
        <v>-22.4114520696745</v>
      </c>
      <c r="F38" s="391" t="str">
        <f t="shared" si="2"/>
        <v>是</v>
      </c>
    </row>
    <row r="39" s="588" customFormat="1" ht="35" customHeight="1" spans="1:6">
      <c r="A39" s="601">
        <v>11013</v>
      </c>
      <c r="B39" s="581" t="s">
        <v>237</v>
      </c>
      <c r="C39" s="594"/>
      <c r="D39" s="595"/>
      <c r="E39" s="390" t="str">
        <f t="shared" si="1"/>
        <v> </v>
      </c>
      <c r="F39" s="391" t="str">
        <f t="shared" si="2"/>
        <v>否</v>
      </c>
    </row>
    <row r="40" ht="35" customHeight="1" spans="1:6">
      <c r="A40" s="600">
        <v>11015</v>
      </c>
      <c r="B40" s="581" t="s">
        <v>238</v>
      </c>
      <c r="C40" s="594"/>
      <c r="D40" s="595"/>
      <c r="E40" s="390" t="str">
        <f t="shared" si="1"/>
        <v> </v>
      </c>
      <c r="F40" s="391" t="str">
        <f t="shared" si="2"/>
        <v>否</v>
      </c>
    </row>
    <row r="41" ht="35" customHeight="1" spans="1:6">
      <c r="A41" s="602"/>
      <c r="B41" s="581" t="s">
        <v>239</v>
      </c>
      <c r="C41" s="594">
        <v>35972</v>
      </c>
      <c r="D41" s="594">
        <v>4822</v>
      </c>
      <c r="E41" s="390">
        <f t="shared" si="1"/>
        <v>-86.5951295452018</v>
      </c>
      <c r="F41" s="391" t="str">
        <f t="shared" si="2"/>
        <v>是</v>
      </c>
    </row>
    <row r="42" ht="35" customHeight="1" spans="1:6">
      <c r="B42" s="581" t="s">
        <v>240</v>
      </c>
      <c r="C42" s="603">
        <v>214</v>
      </c>
      <c r="D42" s="604">
        <v>68584</v>
      </c>
      <c r="E42" s="390">
        <f t="shared" si="1"/>
        <v>31948.5981308411</v>
      </c>
    </row>
    <row r="43" ht="35" customHeight="1" spans="1:6">
      <c r="B43" s="581" t="s">
        <v>241</v>
      </c>
      <c r="C43" s="603">
        <v>147055</v>
      </c>
      <c r="D43" s="604"/>
      <c r="E43" s="390">
        <f t="shared" si="1"/>
        <v>-100</v>
      </c>
    </row>
    <row r="44" ht="35" customHeight="1" spans="1:6">
      <c r="B44" s="581" t="s">
        <v>242</v>
      </c>
      <c r="C44" s="603">
        <f>2551</f>
        <v>2551</v>
      </c>
      <c r="D44" s="604"/>
      <c r="E44" s="390">
        <f t="shared" si="1"/>
        <v>-100</v>
      </c>
    </row>
    <row r="45" ht="35" customHeight="1" spans="1:6">
      <c r="B45" s="581"/>
      <c r="C45" s="603"/>
      <c r="D45" s="604"/>
      <c r="E45" s="390" t="str">
        <f t="shared" si="1"/>
        <v> </v>
      </c>
    </row>
    <row r="46" ht="35" customHeight="1" spans="1:6">
      <c r="B46" s="437" t="s">
        <v>243</v>
      </c>
      <c r="C46" s="605">
        <f>C31+C32</f>
        <v>433677</v>
      </c>
      <c r="D46" s="605">
        <f>D31+D32</f>
        <v>340668</v>
      </c>
      <c r="E46" s="390">
        <f t="shared" si="1"/>
        <v>-21.4466065758618</v>
      </c>
    </row>
  </sheetData>
  <mergeCells count="1">
    <mergeCell ref="B1:E1"/>
  </mergeCells>
  <conditionalFormatting sqref="E2">
    <cfRule type="cellIs" dxfId="0" priority="24" stopIfTrue="1" operator="lessThanOrEqual">
      <formula>-1</formula>
    </cfRule>
  </conditionalFormatting>
  <conditionalFormatting sqref="C9">
    <cfRule type="expression" dxfId="1" priority="22" stopIfTrue="1">
      <formula>"len($A:$A)=3"</formula>
    </cfRule>
  </conditionalFormatting>
  <conditionalFormatting sqref="A32">
    <cfRule type="expression" dxfId="1" priority="28" stopIfTrue="1">
      <formula>"len($A:$A)=3"</formula>
    </cfRule>
  </conditionalFormatting>
  <conditionalFormatting sqref="C32:D32">
    <cfRule type="expression" dxfId="1" priority="12" stopIfTrue="1">
      <formula>"len($A:$A)=3"</formula>
    </cfRule>
  </conditionalFormatting>
  <conditionalFormatting sqref="B42">
    <cfRule type="expression" dxfId="1" priority="5" stopIfTrue="1">
      <formula>"len($A:$A)=3"</formula>
    </cfRule>
  </conditionalFormatting>
  <conditionalFormatting sqref="B46">
    <cfRule type="expression" dxfId="1" priority="8" stopIfTrue="1">
      <formula>"len($A:$A)=3"</formula>
    </cfRule>
  </conditionalFormatting>
  <conditionalFormatting sqref="A34:A35">
    <cfRule type="expression" dxfId="1" priority="17" stopIfTrue="1">
      <formula>"len($A:$A)=3"</formula>
    </cfRule>
  </conditionalFormatting>
  <conditionalFormatting sqref="A37:A45">
    <cfRule type="expression" dxfId="1" priority="16" stopIfTrue="1">
      <formula>"len($A:$A)=3"</formula>
    </cfRule>
  </conditionalFormatting>
  <conditionalFormatting sqref="A39:A40">
    <cfRule type="expression" dxfId="1" priority="13" stopIfTrue="1">
      <formula>"len($A:$A)=3"</formula>
    </cfRule>
  </conditionalFormatting>
  <conditionalFormatting sqref="B4:B30">
    <cfRule type="expression" dxfId="1" priority="6" stopIfTrue="1">
      <formula>"len($A:$A)=3"</formula>
    </cfRule>
  </conditionalFormatting>
  <conditionalFormatting sqref="B8:B9">
    <cfRule type="expression" dxfId="1" priority="7" stopIfTrue="1">
      <formula>"len($A:$A)=3"</formula>
    </cfRule>
  </conditionalFormatting>
  <conditionalFormatting sqref="B43:B45">
    <cfRule type="expression" dxfId="1" priority="4" stopIfTrue="1">
      <formula>"len($A:$A)=3"</formula>
    </cfRule>
  </conditionalFormatting>
  <conditionalFormatting sqref="B44:B45">
    <cfRule type="expression" dxfId="1" priority="2" stopIfTrue="1">
      <formula>"len($A:$A)=3"</formula>
    </cfRule>
  </conditionalFormatting>
  <conditionalFormatting sqref="F4:F59">
    <cfRule type="cellIs" dxfId="2" priority="20" stopIfTrue="1" operator="lessThan">
      <formula>0</formula>
    </cfRule>
  </conditionalFormatting>
  <conditionalFormatting sqref="A4 C4:D4 A5:A20 C5:C20 A21 C21:D21 A22:A29 C22:C29">
    <cfRule type="expression" dxfId="1" priority="21" stopIfTrue="1">
      <formula>"len($A:$A)=3"</formula>
    </cfRule>
  </conditionalFormatting>
  <conditionalFormatting sqref="B4:B7 B42">
    <cfRule type="expression" dxfId="1" priority="9" stopIfTrue="1">
      <formula>"len($A:$A)=3"</formula>
    </cfRule>
  </conditionalFormatting>
  <conditionalFormatting sqref="C4:D4 C5:C8">
    <cfRule type="expression" dxfId="1" priority="23" stopIfTrue="1">
      <formula>"len($A:$A)=3"</formula>
    </cfRule>
  </conditionalFormatting>
  <conditionalFormatting sqref="A30 C30 C40 C41:D46 B47:C59">
    <cfRule type="expression" dxfId="1" priority="29" stopIfTrue="1">
      <formula>"len($A:$A)=3"</formula>
    </cfRule>
  </conditionalFormatting>
  <conditionalFormatting sqref="C30 C33:D34 C35 C39:C40">
    <cfRule type="expression" dxfId="1" priority="30" stopIfTrue="1">
      <formula>"len($A:$A)=3"</formula>
    </cfRule>
  </conditionalFormatting>
  <conditionalFormatting sqref="A33 A36 C36">
    <cfRule type="expression" dxfId="1" priority="18" stopIfTrue="1">
      <formula>"len($A:$A)=3"</formula>
    </cfRule>
  </conditionalFormatting>
  <conditionalFormatting sqref="C33:D34 C35">
    <cfRule type="expression" dxfId="1" priority="27" stopIfTrue="1">
      <formula>"len($A:$A)=3"</formula>
    </cfRule>
  </conditionalFormatting>
  <conditionalFormatting sqref="C34:D34 C35">
    <cfRule type="expression" dxfId="1" priority="26" stopIfTrue="1">
      <formula>"len($A:$A)=3"</formula>
    </cfRule>
  </conditionalFormatting>
  <conditionalFormatting sqref="C37:D37 C38:C40">
    <cfRule type="expression" dxfId="1" priority="25"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56"/>
  <sheetViews>
    <sheetView showGridLines="0" showZeros="0" workbookViewId="0">
      <pane xSplit="1" ySplit="3" topLeftCell="B1334" activePane="bottomRight" state="frozen"/>
      <selection/>
      <selection pane="topRight"/>
      <selection pane="bottomLeft"/>
      <selection pane="bottomRight" activeCell="C1340" sqref="C1340"/>
    </sheetView>
  </sheetViews>
  <sheetFormatPr defaultColWidth="9" defaultRowHeight="15.75" outlineLevelCol="5"/>
  <cols>
    <col min="1" max="1" width="50.6333333333333" style="226" customWidth="1"/>
    <col min="2" max="2" width="20.6333333333333" style="226" customWidth="1"/>
    <col min="3" max="3" width="20.6333333333333" style="558" customWidth="1"/>
    <col min="4" max="4" width="20.6333333333333" style="400" customWidth="1"/>
    <col min="5" max="5" width="4" style="226" hidden="1" customWidth="1"/>
    <col min="6" max="6" width="9" style="226" hidden="1" customWidth="1"/>
    <col min="7" max="16384" width="9" style="226"/>
  </cols>
  <sheetData>
    <row r="1" s="556" customFormat="1" ht="45" customHeight="1" spans="1:6">
      <c r="A1" s="559" t="str">
        <f>目录!A7</f>
        <v>1-6  2026年县本级一般公共预算支出情况表</v>
      </c>
      <c r="B1" s="559"/>
      <c r="C1" s="560"/>
      <c r="D1" s="561"/>
    </row>
    <row r="2" s="363" customFormat="1" ht="20.1" customHeight="1" spans="1:6">
      <c r="A2" s="562"/>
      <c r="B2" s="563"/>
      <c r="C2" s="564"/>
      <c r="D2" s="565" t="s">
        <v>161</v>
      </c>
    </row>
    <row r="3" s="227" customFormat="1" ht="45" customHeight="1" spans="1:6">
      <c r="A3" s="68" t="str">
        <f>表头!A2</f>
        <v>项目</v>
      </c>
      <c r="B3" s="68" t="str">
        <f>表头!B2</f>
        <v>2025年执行数</v>
      </c>
      <c r="C3" s="566" t="str">
        <f>表头!C2</f>
        <v>2026年预算数</v>
      </c>
      <c r="D3" s="567" t="str">
        <f>表头!D2</f>
        <v>预算数比上年执行数增长%</v>
      </c>
      <c r="E3" s="540" t="s">
        <v>92</v>
      </c>
      <c r="F3" s="227" t="s">
        <v>244</v>
      </c>
    </row>
    <row r="4" ht="36" customHeight="1" spans="1:6">
      <c r="A4" s="568" t="s">
        <v>245</v>
      </c>
      <c r="B4" s="413">
        <f>SUM(B5,B17,B26,B37,B48,B59,B70,B78,B87,B100,B109,B120,B132,B139,B147,B153,B160,B167,B174,B181,B188,B196,B202,B208,B215,B230,B237,B244,B250,)</f>
        <v>28391</v>
      </c>
      <c r="C4" s="494">
        <v>22599</v>
      </c>
      <c r="D4" s="414">
        <f>IFERROR((C4-B4)/B4*100," ")</f>
        <v>-20.4008312493396</v>
      </c>
      <c r="E4" s="392"/>
    </row>
    <row r="5" ht="36" customHeight="1" spans="1:6">
      <c r="A5" s="568" t="s">
        <v>246</v>
      </c>
      <c r="B5" s="413">
        <f>SUM(B6:B16)</f>
        <v>686</v>
      </c>
      <c r="C5" s="494">
        <f>SUM(C6:C16)</f>
        <v>504</v>
      </c>
      <c r="D5" s="414">
        <f t="shared" ref="D5:D68" si="0">IFERROR((C5-B5)/B5*100," ")</f>
        <v>-26.530612244898</v>
      </c>
      <c r="E5" s="392"/>
    </row>
    <row r="6" ht="36" customHeight="1" spans="1:6">
      <c r="A6" s="568" t="s">
        <v>247</v>
      </c>
      <c r="B6" s="413">
        <v>611</v>
      </c>
      <c r="C6" s="494">
        <v>428</v>
      </c>
      <c r="D6" s="414">
        <f t="shared" si="0"/>
        <v>-29.9509001636661</v>
      </c>
      <c r="E6" s="392"/>
    </row>
    <row r="7" ht="36" customHeight="1" spans="1:6">
      <c r="A7" s="568" t="s">
        <v>248</v>
      </c>
      <c r="B7" s="413"/>
      <c r="C7" s="494"/>
      <c r="D7" s="414" t="str">
        <f t="shared" si="0"/>
        <v> </v>
      </c>
      <c r="E7" s="392"/>
    </row>
    <row r="8" ht="36" customHeight="1" spans="1:6">
      <c r="A8" s="568" t="s">
        <v>249</v>
      </c>
      <c r="B8" s="413"/>
      <c r="C8" s="494"/>
      <c r="D8" s="414" t="str">
        <f t="shared" si="0"/>
        <v> </v>
      </c>
      <c r="E8" s="392"/>
    </row>
    <row r="9" ht="36" customHeight="1" spans="1:6">
      <c r="A9" s="568" t="s">
        <v>250</v>
      </c>
      <c r="B9" s="413"/>
      <c r="C9" s="494"/>
      <c r="D9" s="414" t="str">
        <f t="shared" si="0"/>
        <v> </v>
      </c>
      <c r="E9" s="392"/>
    </row>
    <row r="10" ht="36" customHeight="1" spans="1:6">
      <c r="A10" s="568" t="s">
        <v>251</v>
      </c>
      <c r="B10" s="413">
        <v>1</v>
      </c>
      <c r="C10" s="494"/>
      <c r="D10" s="414">
        <f t="shared" si="0"/>
        <v>-100</v>
      </c>
      <c r="E10" s="392"/>
    </row>
    <row r="11" ht="36" customHeight="1" spans="1:6">
      <c r="A11" s="568" t="s">
        <v>252</v>
      </c>
      <c r="B11" s="413"/>
      <c r="C11" s="494"/>
      <c r="D11" s="414" t="str">
        <f t="shared" si="0"/>
        <v> </v>
      </c>
      <c r="E11" s="392"/>
    </row>
    <row r="12" ht="36" customHeight="1" spans="1:6">
      <c r="A12" s="568" t="s">
        <v>253</v>
      </c>
      <c r="B12" s="413"/>
      <c r="C12" s="494">
        <v>3</v>
      </c>
      <c r="D12" s="414" t="str">
        <f t="shared" si="0"/>
        <v> </v>
      </c>
      <c r="E12" s="392"/>
    </row>
    <row r="13" ht="36" customHeight="1" spans="1:6">
      <c r="A13" s="568" t="s">
        <v>254</v>
      </c>
      <c r="B13" s="413">
        <v>55</v>
      </c>
      <c r="C13" s="494">
        <v>73</v>
      </c>
      <c r="D13" s="414">
        <f t="shared" si="0"/>
        <v>32.7272727272727</v>
      </c>
      <c r="E13" s="392"/>
    </row>
    <row r="14" ht="36" customHeight="1" spans="1:6">
      <c r="A14" s="568" t="s">
        <v>255</v>
      </c>
      <c r="B14" s="413"/>
      <c r="C14" s="494"/>
      <c r="D14" s="414" t="str">
        <f t="shared" si="0"/>
        <v> </v>
      </c>
      <c r="E14" s="392"/>
    </row>
    <row r="15" ht="36" customHeight="1" spans="1:6">
      <c r="A15" s="568" t="s">
        <v>256</v>
      </c>
      <c r="B15" s="413">
        <v>19</v>
      </c>
      <c r="C15" s="494"/>
      <c r="D15" s="414">
        <f t="shared" si="0"/>
        <v>-100</v>
      </c>
      <c r="E15" s="392"/>
    </row>
    <row r="16" ht="36" customHeight="1" spans="1:6">
      <c r="A16" s="568" t="s">
        <v>257</v>
      </c>
      <c r="B16" s="413"/>
      <c r="C16" s="494"/>
      <c r="D16" s="414" t="str">
        <f t="shared" si="0"/>
        <v> </v>
      </c>
      <c r="E16" s="392"/>
    </row>
    <row r="17" ht="36" customHeight="1" spans="1:5">
      <c r="A17" s="568" t="s">
        <v>258</v>
      </c>
      <c r="B17" s="413">
        <f>SUM(B18:B25)</f>
        <v>779</v>
      </c>
      <c r="C17" s="494">
        <f>SUM(C18:C25)</f>
        <v>778</v>
      </c>
      <c r="D17" s="414">
        <f t="shared" si="0"/>
        <v>-0.128369704749679</v>
      </c>
      <c r="E17" s="392"/>
    </row>
    <row r="18" ht="36" customHeight="1" spans="1:5">
      <c r="A18" s="568" t="s">
        <v>247</v>
      </c>
      <c r="B18" s="413">
        <v>748</v>
      </c>
      <c r="C18" s="494">
        <v>774</v>
      </c>
      <c r="D18" s="414">
        <f t="shared" si="0"/>
        <v>3.47593582887701</v>
      </c>
      <c r="E18" s="392"/>
    </row>
    <row r="19" ht="36" customHeight="1" spans="1:5">
      <c r="A19" s="568" t="s">
        <v>248</v>
      </c>
      <c r="B19" s="413"/>
      <c r="C19" s="494"/>
      <c r="D19" s="414" t="str">
        <f t="shared" si="0"/>
        <v> </v>
      </c>
      <c r="E19" s="392"/>
    </row>
    <row r="20" ht="36" customHeight="1" spans="1:5">
      <c r="A20" s="568" t="s">
        <v>249</v>
      </c>
      <c r="B20" s="413"/>
      <c r="C20" s="494"/>
      <c r="D20" s="414" t="str">
        <f t="shared" si="0"/>
        <v> </v>
      </c>
      <c r="E20" s="392"/>
    </row>
    <row r="21" ht="36" customHeight="1" spans="1:5">
      <c r="A21" s="568" t="s">
        <v>259</v>
      </c>
      <c r="B21" s="413"/>
      <c r="C21" s="494"/>
      <c r="D21" s="414" t="str">
        <f t="shared" si="0"/>
        <v> </v>
      </c>
      <c r="E21" s="392"/>
    </row>
    <row r="22" ht="36" customHeight="1" spans="1:5">
      <c r="A22" s="568" t="s">
        <v>260</v>
      </c>
      <c r="B22" s="413">
        <v>31</v>
      </c>
      <c r="C22" s="494"/>
      <c r="D22" s="414">
        <f t="shared" si="0"/>
        <v>-100</v>
      </c>
      <c r="E22" s="392"/>
    </row>
    <row r="23" ht="36" customHeight="1" spans="1:5">
      <c r="A23" s="568" t="s">
        <v>261</v>
      </c>
      <c r="B23" s="413"/>
      <c r="C23" s="494"/>
      <c r="D23" s="414" t="str">
        <f t="shared" si="0"/>
        <v> </v>
      </c>
      <c r="E23" s="392"/>
    </row>
    <row r="24" ht="36" customHeight="1" spans="1:5">
      <c r="A24" s="568" t="s">
        <v>256</v>
      </c>
      <c r="B24" s="413"/>
      <c r="C24" s="494"/>
      <c r="D24" s="414" t="str">
        <f t="shared" si="0"/>
        <v> </v>
      </c>
      <c r="E24" s="392"/>
    </row>
    <row r="25" ht="36" customHeight="1" spans="1:5">
      <c r="A25" s="568" t="s">
        <v>262</v>
      </c>
      <c r="B25" s="413"/>
      <c r="C25" s="494">
        <v>4</v>
      </c>
      <c r="D25" s="414" t="str">
        <f t="shared" si="0"/>
        <v> </v>
      </c>
      <c r="E25" s="392"/>
    </row>
    <row r="26" ht="36" customHeight="1" spans="1:5">
      <c r="A26" s="568" t="s">
        <v>263</v>
      </c>
      <c r="B26" s="413">
        <f>SUM(B27:B36)</f>
        <v>14045</v>
      </c>
      <c r="C26" s="494">
        <f>SUM(C27:C36)</f>
        <v>8556</v>
      </c>
      <c r="D26" s="414">
        <f t="shared" si="0"/>
        <v>-39.0815236739053</v>
      </c>
      <c r="E26" s="392"/>
    </row>
    <row r="27" ht="36" customHeight="1" spans="1:5">
      <c r="A27" s="568" t="s">
        <v>247</v>
      </c>
      <c r="B27" s="413">
        <v>12880</v>
      </c>
      <c r="C27" s="494">
        <v>7043</v>
      </c>
      <c r="D27" s="414">
        <f t="shared" si="0"/>
        <v>-45.3183229813665</v>
      </c>
      <c r="E27" s="392"/>
    </row>
    <row r="28" ht="36" customHeight="1" spans="1:5">
      <c r="A28" s="568" t="s">
        <v>248</v>
      </c>
      <c r="B28" s="413">
        <v>32</v>
      </c>
      <c r="C28" s="494"/>
      <c r="D28" s="414">
        <f t="shared" si="0"/>
        <v>-100</v>
      </c>
      <c r="E28" s="392"/>
    </row>
    <row r="29" ht="36" customHeight="1" spans="1:5">
      <c r="A29" s="568" t="s">
        <v>249</v>
      </c>
      <c r="B29" s="413"/>
      <c r="C29" s="494"/>
      <c r="D29" s="414" t="str">
        <f t="shared" si="0"/>
        <v> </v>
      </c>
      <c r="E29" s="392"/>
    </row>
    <row r="30" ht="36" customHeight="1" spans="1:5">
      <c r="A30" s="568" t="s">
        <v>264</v>
      </c>
      <c r="B30" s="413">
        <v>7</v>
      </c>
      <c r="C30" s="494">
        <v>100</v>
      </c>
      <c r="D30" s="414">
        <f t="shared" si="0"/>
        <v>1328.57142857143</v>
      </c>
      <c r="E30" s="392"/>
    </row>
    <row r="31" ht="36" customHeight="1" spans="1:5">
      <c r="A31" s="568" t="s">
        <v>265</v>
      </c>
      <c r="B31" s="413"/>
      <c r="C31" s="494"/>
      <c r="D31" s="414" t="str">
        <f t="shared" si="0"/>
        <v> </v>
      </c>
      <c r="E31" s="392"/>
    </row>
    <row r="32" ht="36" customHeight="1" spans="1:5">
      <c r="A32" s="568" t="s">
        <v>266</v>
      </c>
      <c r="B32" s="413"/>
      <c r="C32" s="494"/>
      <c r="D32" s="414" t="str">
        <f t="shared" si="0"/>
        <v> </v>
      </c>
      <c r="E32" s="392"/>
    </row>
    <row r="33" ht="36" customHeight="1" spans="1:5">
      <c r="A33" s="568" t="s">
        <v>267</v>
      </c>
      <c r="B33" s="413"/>
      <c r="C33" s="494"/>
      <c r="D33" s="414" t="str">
        <f t="shared" si="0"/>
        <v> </v>
      </c>
      <c r="E33" s="392"/>
    </row>
    <row r="34" ht="36" customHeight="1" spans="1:5">
      <c r="A34" s="568" t="s">
        <v>268</v>
      </c>
      <c r="B34" s="413"/>
      <c r="C34" s="494"/>
      <c r="D34" s="414" t="str">
        <f t="shared" si="0"/>
        <v> </v>
      </c>
      <c r="E34" s="392"/>
    </row>
    <row r="35" ht="36" customHeight="1" spans="1:5">
      <c r="A35" s="568" t="s">
        <v>256</v>
      </c>
      <c r="B35" s="413">
        <v>1126</v>
      </c>
      <c r="C35" s="494">
        <v>1413</v>
      </c>
      <c r="D35" s="414">
        <f t="shared" si="0"/>
        <v>25.4884547069272</v>
      </c>
      <c r="E35" s="392"/>
    </row>
    <row r="36" ht="36" customHeight="1" spans="1:5">
      <c r="A36" s="568" t="s">
        <v>269</v>
      </c>
      <c r="B36" s="413"/>
      <c r="C36" s="494"/>
      <c r="D36" s="414" t="str">
        <f t="shared" si="0"/>
        <v> </v>
      </c>
      <c r="E36" s="392"/>
    </row>
    <row r="37" ht="36" customHeight="1" spans="1:5">
      <c r="A37" s="568" t="s">
        <v>270</v>
      </c>
      <c r="B37" s="413">
        <f>SUM(B38:B47)</f>
        <v>877</v>
      </c>
      <c r="C37" s="494">
        <f>SUM(C38:C47)</f>
        <v>847</v>
      </c>
      <c r="D37" s="414">
        <f t="shared" si="0"/>
        <v>-3.42075256556442</v>
      </c>
      <c r="E37" s="392"/>
    </row>
    <row r="38" ht="36" customHeight="1" spans="1:5">
      <c r="A38" s="568" t="s">
        <v>247</v>
      </c>
      <c r="B38" s="413">
        <v>870</v>
      </c>
      <c r="C38" s="494">
        <v>491</v>
      </c>
      <c r="D38" s="414">
        <f t="shared" si="0"/>
        <v>-43.5632183908046</v>
      </c>
      <c r="E38" s="392"/>
    </row>
    <row r="39" ht="36" customHeight="1" spans="1:5">
      <c r="A39" s="568" t="s">
        <v>248</v>
      </c>
      <c r="B39" s="413"/>
      <c r="C39" s="494">
        <v>1</v>
      </c>
      <c r="D39" s="414" t="str">
        <f t="shared" si="0"/>
        <v> </v>
      </c>
      <c r="E39" s="392"/>
    </row>
    <row r="40" ht="36" customHeight="1" spans="1:5">
      <c r="A40" s="568" t="s">
        <v>249</v>
      </c>
      <c r="B40" s="413"/>
      <c r="C40" s="494">
        <v>73</v>
      </c>
      <c r="D40" s="414" t="str">
        <f t="shared" si="0"/>
        <v> </v>
      </c>
      <c r="E40" s="392"/>
    </row>
    <row r="41" ht="36" customHeight="1" spans="1:5">
      <c r="A41" s="568" t="s">
        <v>271</v>
      </c>
      <c r="B41" s="413"/>
      <c r="C41" s="494">
        <v>147</v>
      </c>
      <c r="D41" s="414" t="str">
        <f t="shared" si="0"/>
        <v> </v>
      </c>
      <c r="E41" s="392"/>
    </row>
    <row r="42" ht="36" customHeight="1" spans="1:5">
      <c r="A42" s="568" t="s">
        <v>272</v>
      </c>
      <c r="B42" s="413"/>
      <c r="C42" s="494"/>
      <c r="D42" s="414" t="str">
        <f t="shared" si="0"/>
        <v> </v>
      </c>
      <c r="E42" s="392"/>
    </row>
    <row r="43" ht="36" customHeight="1" spans="1:5">
      <c r="A43" s="568" t="s">
        <v>273</v>
      </c>
      <c r="B43" s="413"/>
      <c r="C43" s="494"/>
      <c r="D43" s="414" t="str">
        <f t="shared" si="0"/>
        <v> </v>
      </c>
      <c r="E43" s="392"/>
    </row>
    <row r="44" ht="36" customHeight="1" spans="1:5">
      <c r="A44" s="568" t="s">
        <v>274</v>
      </c>
      <c r="B44" s="413"/>
      <c r="C44" s="494"/>
      <c r="D44" s="414" t="str">
        <f t="shared" si="0"/>
        <v> </v>
      </c>
      <c r="E44" s="392"/>
    </row>
    <row r="45" ht="36" customHeight="1" spans="1:5">
      <c r="A45" s="568" t="s">
        <v>275</v>
      </c>
      <c r="B45" s="413"/>
      <c r="C45" s="494">
        <v>14</v>
      </c>
      <c r="D45" s="414" t="str">
        <f t="shared" si="0"/>
        <v> </v>
      </c>
      <c r="E45" s="392"/>
    </row>
    <row r="46" ht="36" customHeight="1" spans="1:5">
      <c r="A46" s="568" t="s">
        <v>256</v>
      </c>
      <c r="B46" s="413"/>
      <c r="C46" s="494"/>
      <c r="D46" s="414" t="str">
        <f t="shared" si="0"/>
        <v> </v>
      </c>
      <c r="E46" s="392"/>
    </row>
    <row r="47" ht="36" customHeight="1" spans="1:5">
      <c r="A47" s="568" t="s">
        <v>276</v>
      </c>
      <c r="B47" s="413">
        <v>7</v>
      </c>
      <c r="C47" s="494">
        <v>121</v>
      </c>
      <c r="D47" s="414">
        <f t="shared" si="0"/>
        <v>1628.57142857143</v>
      </c>
      <c r="E47" s="392"/>
    </row>
    <row r="48" ht="36" customHeight="1" spans="1:5">
      <c r="A48" s="568" t="s">
        <v>277</v>
      </c>
      <c r="B48" s="413">
        <f>SUM(B49:B58)</f>
        <v>408</v>
      </c>
      <c r="C48" s="494">
        <f>SUM(C49:C58)</f>
        <v>403</v>
      </c>
      <c r="D48" s="414">
        <f t="shared" si="0"/>
        <v>-1.22549019607843</v>
      </c>
      <c r="E48" s="392"/>
    </row>
    <row r="49" ht="36" customHeight="1" spans="1:5">
      <c r="A49" s="568" t="s">
        <v>247</v>
      </c>
      <c r="B49" s="413">
        <v>181</v>
      </c>
      <c r="C49" s="494">
        <v>173</v>
      </c>
      <c r="D49" s="414">
        <f t="shared" si="0"/>
        <v>-4.41988950276243</v>
      </c>
      <c r="E49" s="392"/>
    </row>
    <row r="50" ht="36" customHeight="1" spans="1:5">
      <c r="A50" s="568" t="s">
        <v>248</v>
      </c>
      <c r="B50" s="413"/>
      <c r="C50" s="494"/>
      <c r="D50" s="414" t="str">
        <f t="shared" si="0"/>
        <v> </v>
      </c>
      <c r="E50" s="392"/>
    </row>
    <row r="51" ht="36" customHeight="1" spans="1:5">
      <c r="A51" s="568" t="s">
        <v>249</v>
      </c>
      <c r="B51" s="413"/>
      <c r="C51" s="494"/>
      <c r="D51" s="414" t="str">
        <f t="shared" si="0"/>
        <v> </v>
      </c>
      <c r="E51" s="392"/>
    </row>
    <row r="52" ht="36" customHeight="1" spans="1:5">
      <c r="A52" s="568" t="s">
        <v>278</v>
      </c>
      <c r="B52" s="413"/>
      <c r="C52" s="494"/>
      <c r="D52" s="414" t="str">
        <f t="shared" si="0"/>
        <v> </v>
      </c>
      <c r="E52" s="392"/>
    </row>
    <row r="53" ht="36" customHeight="1" spans="1:5">
      <c r="A53" s="568" t="s">
        <v>279</v>
      </c>
      <c r="B53" s="413"/>
      <c r="C53" s="494">
        <v>18</v>
      </c>
      <c r="D53" s="414" t="str">
        <f t="shared" si="0"/>
        <v> </v>
      </c>
      <c r="E53" s="392"/>
    </row>
    <row r="54" ht="36" customHeight="1" spans="1:5">
      <c r="A54" s="568" t="s">
        <v>280</v>
      </c>
      <c r="B54" s="413"/>
      <c r="C54" s="494"/>
      <c r="D54" s="414" t="str">
        <f t="shared" si="0"/>
        <v> </v>
      </c>
      <c r="E54" s="392"/>
    </row>
    <row r="55" ht="36" customHeight="1" spans="1:5">
      <c r="A55" s="568" t="s">
        <v>281</v>
      </c>
      <c r="B55" s="413">
        <v>11</v>
      </c>
      <c r="C55" s="494">
        <v>28</v>
      </c>
      <c r="D55" s="414">
        <f t="shared" si="0"/>
        <v>154.545454545455</v>
      </c>
      <c r="E55" s="392"/>
    </row>
    <row r="56" ht="36" customHeight="1" spans="1:5">
      <c r="A56" s="568" t="s">
        <v>282</v>
      </c>
      <c r="B56" s="413">
        <v>50</v>
      </c>
      <c r="C56" s="494">
        <v>24</v>
      </c>
      <c r="D56" s="414">
        <f t="shared" si="0"/>
        <v>-52</v>
      </c>
      <c r="E56" s="392"/>
    </row>
    <row r="57" ht="36" customHeight="1" spans="1:5">
      <c r="A57" s="568" t="s">
        <v>256</v>
      </c>
      <c r="B57" s="413">
        <v>163</v>
      </c>
      <c r="C57" s="494">
        <v>160</v>
      </c>
      <c r="D57" s="414">
        <f t="shared" si="0"/>
        <v>-1.84049079754601</v>
      </c>
      <c r="E57" s="392"/>
    </row>
    <row r="58" ht="36" customHeight="1" spans="1:5">
      <c r="A58" s="568" t="s">
        <v>283</v>
      </c>
      <c r="B58" s="413">
        <v>3</v>
      </c>
      <c r="C58" s="494"/>
      <c r="D58" s="414">
        <f t="shared" si="0"/>
        <v>-100</v>
      </c>
      <c r="E58" s="392"/>
    </row>
    <row r="59" ht="36" customHeight="1" spans="1:5">
      <c r="A59" s="568" t="s">
        <v>284</v>
      </c>
      <c r="B59" s="413">
        <f>SUM(B60:B69)</f>
        <v>1144</v>
      </c>
      <c r="C59" s="494">
        <f>SUM(C60:C69)</f>
        <v>1032</v>
      </c>
      <c r="D59" s="414">
        <f t="shared" si="0"/>
        <v>-9.79020979020979</v>
      </c>
      <c r="E59" s="392"/>
    </row>
    <row r="60" ht="36" customHeight="1" spans="1:5">
      <c r="A60" s="568" t="s">
        <v>247</v>
      </c>
      <c r="B60" s="413">
        <v>456</v>
      </c>
      <c r="C60" s="494">
        <v>406</v>
      </c>
      <c r="D60" s="414">
        <f t="shared" si="0"/>
        <v>-10.9649122807018</v>
      </c>
      <c r="E60" s="392"/>
    </row>
    <row r="61" ht="36" customHeight="1" spans="1:5">
      <c r="A61" s="568" t="s">
        <v>248</v>
      </c>
      <c r="B61" s="413"/>
      <c r="C61" s="494"/>
      <c r="D61" s="414" t="str">
        <f t="shared" si="0"/>
        <v> </v>
      </c>
      <c r="E61" s="392"/>
    </row>
    <row r="62" ht="36" customHeight="1" spans="1:5">
      <c r="A62" s="568" t="s">
        <v>249</v>
      </c>
      <c r="B62" s="413"/>
      <c r="C62" s="494"/>
      <c r="D62" s="414" t="str">
        <f t="shared" si="0"/>
        <v> </v>
      </c>
      <c r="E62" s="392"/>
    </row>
    <row r="63" ht="36" customHeight="1" spans="1:5">
      <c r="A63" s="568" t="s">
        <v>285</v>
      </c>
      <c r="B63" s="413"/>
      <c r="C63" s="494"/>
      <c r="D63" s="414" t="str">
        <f t="shared" si="0"/>
        <v> </v>
      </c>
      <c r="E63" s="392"/>
    </row>
    <row r="64" ht="36" customHeight="1" spans="1:5">
      <c r="A64" s="568" t="s">
        <v>286</v>
      </c>
      <c r="B64" s="413"/>
      <c r="C64" s="494"/>
      <c r="D64" s="414" t="str">
        <f t="shared" si="0"/>
        <v> </v>
      </c>
      <c r="E64" s="392"/>
    </row>
    <row r="65" ht="36" customHeight="1" spans="1:5">
      <c r="A65" s="568" t="s">
        <v>287</v>
      </c>
      <c r="B65" s="413"/>
      <c r="C65" s="494"/>
      <c r="D65" s="414" t="str">
        <f t="shared" si="0"/>
        <v> </v>
      </c>
      <c r="E65" s="392"/>
    </row>
    <row r="66" ht="36" customHeight="1" spans="1:5">
      <c r="A66" s="568" t="s">
        <v>288</v>
      </c>
      <c r="B66" s="413">
        <v>44</v>
      </c>
      <c r="C66" s="494">
        <v>11</v>
      </c>
      <c r="D66" s="414">
        <f t="shared" si="0"/>
        <v>-75</v>
      </c>
      <c r="E66" s="392"/>
    </row>
    <row r="67" ht="36" customHeight="1" spans="1:5">
      <c r="A67" s="568" t="s">
        <v>289</v>
      </c>
      <c r="B67" s="413">
        <v>24</v>
      </c>
      <c r="C67" s="494">
        <v>4</v>
      </c>
      <c r="D67" s="414">
        <f t="shared" si="0"/>
        <v>-83.3333333333333</v>
      </c>
      <c r="E67" s="392"/>
    </row>
    <row r="68" ht="36" customHeight="1" spans="1:5">
      <c r="A68" s="568" t="s">
        <v>256</v>
      </c>
      <c r="B68" s="413">
        <v>509</v>
      </c>
      <c r="C68" s="494">
        <v>506</v>
      </c>
      <c r="D68" s="414">
        <f t="shared" si="0"/>
        <v>-0.589390962671906</v>
      </c>
      <c r="E68" s="392"/>
    </row>
    <row r="69" ht="36" customHeight="1" spans="1:5">
      <c r="A69" s="568" t="s">
        <v>290</v>
      </c>
      <c r="B69" s="413">
        <v>111</v>
      </c>
      <c r="C69" s="494">
        <v>105</v>
      </c>
      <c r="D69" s="414">
        <f t="shared" ref="D69:D132" si="1">IFERROR((C69-B69)/B69*100," ")</f>
        <v>-5.40540540540541</v>
      </c>
      <c r="E69" s="392"/>
    </row>
    <row r="70" ht="36" customHeight="1" spans="1:5">
      <c r="A70" s="568" t="s">
        <v>291</v>
      </c>
      <c r="B70" s="413">
        <f>SUM(B71:B77)</f>
        <v>186</v>
      </c>
      <c r="C70" s="494">
        <f>SUM(C71:C77)</f>
        <v>800</v>
      </c>
      <c r="D70" s="414">
        <f t="shared" si="1"/>
        <v>330.10752688172</v>
      </c>
      <c r="E70" s="392"/>
    </row>
    <row r="71" ht="36" customHeight="1" spans="1:5">
      <c r="A71" s="568" t="s">
        <v>247</v>
      </c>
      <c r="B71" s="413">
        <v>186</v>
      </c>
      <c r="C71" s="494">
        <v>800</v>
      </c>
      <c r="D71" s="414">
        <f t="shared" si="1"/>
        <v>330.10752688172</v>
      </c>
      <c r="E71" s="392"/>
    </row>
    <row r="72" ht="36" customHeight="1" spans="1:5">
      <c r="A72" s="568" t="s">
        <v>248</v>
      </c>
      <c r="B72" s="413"/>
      <c r="C72" s="494"/>
      <c r="D72" s="414" t="str">
        <f t="shared" si="1"/>
        <v> </v>
      </c>
      <c r="E72" s="392"/>
    </row>
    <row r="73" ht="36" customHeight="1" spans="1:5">
      <c r="A73" s="568" t="s">
        <v>249</v>
      </c>
      <c r="B73" s="413"/>
      <c r="C73" s="494"/>
      <c r="D73" s="414" t="str">
        <f t="shared" si="1"/>
        <v> </v>
      </c>
      <c r="E73" s="392"/>
    </row>
    <row r="74" ht="36" customHeight="1" spans="1:5">
      <c r="A74" s="568" t="s">
        <v>288</v>
      </c>
      <c r="B74" s="413"/>
      <c r="C74" s="494"/>
      <c r="D74" s="414" t="str">
        <f t="shared" si="1"/>
        <v> </v>
      </c>
      <c r="E74" s="392"/>
    </row>
    <row r="75" ht="36" customHeight="1" spans="1:5">
      <c r="A75" s="568" t="s">
        <v>292</v>
      </c>
      <c r="B75" s="413"/>
      <c r="C75" s="494"/>
      <c r="D75" s="414" t="str">
        <f t="shared" si="1"/>
        <v> </v>
      </c>
      <c r="E75" s="392"/>
    </row>
    <row r="76" ht="36" customHeight="1" spans="1:5">
      <c r="A76" s="568" t="s">
        <v>256</v>
      </c>
      <c r="B76" s="413"/>
      <c r="C76" s="494"/>
      <c r="D76" s="414" t="str">
        <f t="shared" si="1"/>
        <v> </v>
      </c>
      <c r="E76" s="392"/>
    </row>
    <row r="77" ht="36" customHeight="1" spans="1:5">
      <c r="A77" s="568" t="s">
        <v>293</v>
      </c>
      <c r="B77" s="413"/>
      <c r="C77" s="494"/>
      <c r="D77" s="414" t="str">
        <f t="shared" si="1"/>
        <v> </v>
      </c>
      <c r="E77" s="392"/>
    </row>
    <row r="78" ht="36" customHeight="1" spans="1:5">
      <c r="A78" s="568" t="s">
        <v>294</v>
      </c>
      <c r="B78" s="413">
        <f>SUM(B79:B86)</f>
        <v>83</v>
      </c>
      <c r="C78" s="494">
        <f>SUM(C79:C86)</f>
        <v>126</v>
      </c>
      <c r="D78" s="414">
        <f t="shared" si="1"/>
        <v>51.8072289156626</v>
      </c>
      <c r="E78" s="392"/>
    </row>
    <row r="79" ht="36" customHeight="1" spans="1:5">
      <c r="A79" s="568" t="s">
        <v>247</v>
      </c>
      <c r="B79" s="413">
        <v>83</v>
      </c>
      <c r="C79" s="494">
        <v>126</v>
      </c>
      <c r="D79" s="414">
        <f t="shared" si="1"/>
        <v>51.8072289156626</v>
      </c>
      <c r="E79" s="392"/>
    </row>
    <row r="80" ht="36" customHeight="1" spans="1:5">
      <c r="A80" s="568" t="s">
        <v>248</v>
      </c>
      <c r="B80" s="413"/>
      <c r="C80" s="494"/>
      <c r="D80" s="414" t="str">
        <f t="shared" si="1"/>
        <v> </v>
      </c>
      <c r="E80" s="392"/>
    </row>
    <row r="81" ht="36" customHeight="1" spans="1:5">
      <c r="A81" s="568" t="s">
        <v>249</v>
      </c>
      <c r="B81" s="413"/>
      <c r="C81" s="494"/>
      <c r="D81" s="414" t="str">
        <f t="shared" si="1"/>
        <v> </v>
      </c>
      <c r="E81" s="392"/>
    </row>
    <row r="82" ht="36" customHeight="1" spans="1:5">
      <c r="A82" s="568" t="s">
        <v>295</v>
      </c>
      <c r="B82" s="413"/>
      <c r="C82" s="494"/>
      <c r="D82" s="414" t="str">
        <f t="shared" si="1"/>
        <v> </v>
      </c>
      <c r="E82" s="392"/>
    </row>
    <row r="83" ht="36" customHeight="1" spans="1:5">
      <c r="A83" s="568" t="s">
        <v>296</v>
      </c>
      <c r="B83" s="413"/>
      <c r="C83" s="494"/>
      <c r="D83" s="414" t="str">
        <f t="shared" si="1"/>
        <v> </v>
      </c>
      <c r="E83" s="392"/>
    </row>
    <row r="84" ht="36" customHeight="1" spans="1:5">
      <c r="A84" s="568" t="s">
        <v>288</v>
      </c>
      <c r="B84" s="413"/>
      <c r="C84" s="494"/>
      <c r="D84" s="414" t="str">
        <f t="shared" si="1"/>
        <v> </v>
      </c>
      <c r="E84" s="392"/>
    </row>
    <row r="85" ht="36" customHeight="1" spans="1:5">
      <c r="A85" s="568" t="s">
        <v>256</v>
      </c>
      <c r="B85" s="413"/>
      <c r="C85" s="494"/>
      <c r="D85" s="414" t="str">
        <f t="shared" si="1"/>
        <v> </v>
      </c>
      <c r="E85" s="392"/>
    </row>
    <row r="86" ht="36" customHeight="1" spans="1:5">
      <c r="A86" s="568" t="s">
        <v>297</v>
      </c>
      <c r="B86" s="413"/>
      <c r="C86" s="494"/>
      <c r="D86" s="414" t="str">
        <f t="shared" si="1"/>
        <v> </v>
      </c>
      <c r="E86" s="392"/>
    </row>
    <row r="87" ht="36" customHeight="1" spans="1:5">
      <c r="A87" s="568" t="s">
        <v>298</v>
      </c>
      <c r="B87" s="413"/>
      <c r="C87" s="494"/>
      <c r="D87" s="414" t="str">
        <f t="shared" si="1"/>
        <v> </v>
      </c>
      <c r="E87" s="392"/>
    </row>
    <row r="88" ht="36" customHeight="1" spans="1:5">
      <c r="A88" s="568" t="s">
        <v>247</v>
      </c>
      <c r="B88" s="413"/>
      <c r="C88" s="494"/>
      <c r="D88" s="414" t="str">
        <f t="shared" si="1"/>
        <v> </v>
      </c>
      <c r="E88" s="392"/>
    </row>
    <row r="89" ht="36" customHeight="1" spans="1:5">
      <c r="A89" s="568" t="s">
        <v>248</v>
      </c>
      <c r="B89" s="413"/>
      <c r="C89" s="494"/>
      <c r="D89" s="414" t="str">
        <f t="shared" si="1"/>
        <v> </v>
      </c>
      <c r="E89" s="392"/>
    </row>
    <row r="90" ht="36" customHeight="1" spans="1:5">
      <c r="A90" s="568" t="s">
        <v>249</v>
      </c>
      <c r="B90" s="413"/>
      <c r="C90" s="494"/>
      <c r="D90" s="414" t="str">
        <f t="shared" si="1"/>
        <v> </v>
      </c>
      <c r="E90" s="392"/>
    </row>
    <row r="91" ht="36" customHeight="1" spans="1:5">
      <c r="A91" s="568" t="s">
        <v>299</v>
      </c>
      <c r="B91" s="413"/>
      <c r="C91" s="494"/>
      <c r="D91" s="414" t="str">
        <f t="shared" si="1"/>
        <v> </v>
      </c>
      <c r="E91" s="392"/>
    </row>
    <row r="92" ht="36" customHeight="1" spans="1:5">
      <c r="A92" s="568" t="s">
        <v>300</v>
      </c>
      <c r="B92" s="413"/>
      <c r="C92" s="494"/>
      <c r="D92" s="414" t="str">
        <f t="shared" si="1"/>
        <v> </v>
      </c>
      <c r="E92" s="392"/>
    </row>
    <row r="93" ht="36" customHeight="1" spans="1:5">
      <c r="A93" s="568" t="s">
        <v>288</v>
      </c>
      <c r="B93" s="413"/>
      <c r="C93" s="494"/>
      <c r="D93" s="414" t="str">
        <f t="shared" si="1"/>
        <v> </v>
      </c>
      <c r="E93" s="392"/>
    </row>
    <row r="94" ht="36" customHeight="1" spans="1:5">
      <c r="A94" s="568" t="s">
        <v>301</v>
      </c>
      <c r="B94" s="413"/>
      <c r="C94" s="494"/>
      <c r="D94" s="414" t="str">
        <f t="shared" si="1"/>
        <v> </v>
      </c>
      <c r="E94" s="392"/>
    </row>
    <row r="95" ht="36" customHeight="1" spans="1:5">
      <c r="A95" s="568" t="s">
        <v>302</v>
      </c>
      <c r="B95" s="413"/>
      <c r="C95" s="494"/>
      <c r="D95" s="414" t="str">
        <f t="shared" si="1"/>
        <v> </v>
      </c>
      <c r="E95" s="392"/>
    </row>
    <row r="96" ht="36" customHeight="1" spans="1:5">
      <c r="A96" s="568" t="s">
        <v>303</v>
      </c>
      <c r="B96" s="413"/>
      <c r="C96" s="494"/>
      <c r="D96" s="414" t="str">
        <f t="shared" si="1"/>
        <v> </v>
      </c>
      <c r="E96" s="392"/>
    </row>
    <row r="97" ht="36" customHeight="1" spans="1:5">
      <c r="A97" s="568" t="s">
        <v>304</v>
      </c>
      <c r="B97" s="413"/>
      <c r="C97" s="494"/>
      <c r="D97" s="414" t="str">
        <f t="shared" si="1"/>
        <v> </v>
      </c>
      <c r="E97" s="392"/>
    </row>
    <row r="98" ht="36" customHeight="1" spans="1:5">
      <c r="A98" s="568" t="s">
        <v>256</v>
      </c>
      <c r="B98" s="413"/>
      <c r="C98" s="494"/>
      <c r="D98" s="414" t="str">
        <f t="shared" si="1"/>
        <v> </v>
      </c>
      <c r="E98" s="392"/>
    </row>
    <row r="99" ht="36" customHeight="1" spans="1:5">
      <c r="A99" s="568" t="s">
        <v>305</v>
      </c>
      <c r="B99" s="413"/>
      <c r="C99" s="494"/>
      <c r="D99" s="414" t="str">
        <f t="shared" si="1"/>
        <v> </v>
      </c>
      <c r="E99" s="392"/>
    </row>
    <row r="100" ht="36" customHeight="1" spans="1:5">
      <c r="A100" s="568" t="s">
        <v>306</v>
      </c>
      <c r="B100" s="413">
        <f>SUM(B101:B108)</f>
        <v>2373</v>
      </c>
      <c r="C100" s="494">
        <f>SUM(C101:C108)</f>
        <v>2338</v>
      </c>
      <c r="D100" s="414">
        <f t="shared" si="1"/>
        <v>-1.47492625368732</v>
      </c>
      <c r="E100" s="392"/>
    </row>
    <row r="101" ht="36" customHeight="1" spans="1:5">
      <c r="A101" s="568" t="s">
        <v>247</v>
      </c>
      <c r="B101" s="413">
        <v>2208</v>
      </c>
      <c r="C101" s="494">
        <v>2240</v>
      </c>
      <c r="D101" s="414">
        <f t="shared" si="1"/>
        <v>1.44927536231884</v>
      </c>
      <c r="E101" s="392"/>
    </row>
    <row r="102" ht="36" customHeight="1" spans="1:5">
      <c r="A102" s="568" t="s">
        <v>248</v>
      </c>
      <c r="B102" s="413"/>
      <c r="C102" s="494"/>
      <c r="D102" s="414" t="str">
        <f t="shared" si="1"/>
        <v> </v>
      </c>
      <c r="E102" s="392"/>
    </row>
    <row r="103" ht="36" customHeight="1" spans="1:5">
      <c r="A103" s="568" t="s">
        <v>249</v>
      </c>
      <c r="B103" s="413"/>
      <c r="C103" s="494"/>
      <c r="D103" s="414" t="str">
        <f t="shared" si="1"/>
        <v> </v>
      </c>
      <c r="E103" s="392"/>
    </row>
    <row r="104" ht="36" customHeight="1" spans="1:5">
      <c r="A104" s="568" t="s">
        <v>307</v>
      </c>
      <c r="B104" s="413"/>
      <c r="C104" s="494"/>
      <c r="D104" s="414" t="str">
        <f t="shared" si="1"/>
        <v> </v>
      </c>
      <c r="E104" s="392"/>
    </row>
    <row r="105" ht="36" customHeight="1" spans="1:5">
      <c r="A105" s="568" t="s">
        <v>308</v>
      </c>
      <c r="B105" s="413"/>
      <c r="C105" s="494"/>
      <c r="D105" s="414" t="str">
        <f t="shared" si="1"/>
        <v> </v>
      </c>
      <c r="E105" s="392"/>
    </row>
    <row r="106" ht="36" customHeight="1" spans="1:5">
      <c r="A106" s="568" t="s">
        <v>309</v>
      </c>
      <c r="B106" s="413"/>
      <c r="C106" s="494"/>
      <c r="D106" s="414" t="str">
        <f t="shared" si="1"/>
        <v> </v>
      </c>
      <c r="E106" s="392"/>
    </row>
    <row r="107" ht="36" customHeight="1" spans="1:5">
      <c r="A107" s="568" t="s">
        <v>256</v>
      </c>
      <c r="B107" s="413">
        <v>86</v>
      </c>
      <c r="C107" s="494">
        <v>83</v>
      </c>
      <c r="D107" s="414">
        <f t="shared" si="1"/>
        <v>-3.48837209302326</v>
      </c>
      <c r="E107" s="392"/>
    </row>
    <row r="108" ht="36" customHeight="1" spans="1:5">
      <c r="A108" s="568" t="s">
        <v>310</v>
      </c>
      <c r="B108" s="413">
        <v>79</v>
      </c>
      <c r="C108" s="494">
        <v>15</v>
      </c>
      <c r="D108" s="414">
        <f t="shared" si="1"/>
        <v>-81.0126582278481</v>
      </c>
      <c r="E108" s="392"/>
    </row>
    <row r="109" ht="36" customHeight="1" spans="1:5">
      <c r="A109" s="568" t="s">
        <v>311</v>
      </c>
      <c r="B109" s="413">
        <f>SUM(B110:B119)</f>
        <v>26</v>
      </c>
      <c r="C109" s="494"/>
      <c r="D109" s="414">
        <f t="shared" si="1"/>
        <v>-100</v>
      </c>
      <c r="E109" s="392"/>
    </row>
    <row r="110" ht="36" customHeight="1" spans="1:5">
      <c r="A110" s="568" t="s">
        <v>247</v>
      </c>
      <c r="B110" s="413"/>
      <c r="C110" s="494"/>
      <c r="D110" s="414" t="str">
        <f t="shared" si="1"/>
        <v> </v>
      </c>
      <c r="E110" s="392"/>
    </row>
    <row r="111" ht="36" customHeight="1" spans="1:5">
      <c r="A111" s="568" t="s">
        <v>248</v>
      </c>
      <c r="B111" s="413"/>
      <c r="C111" s="494"/>
      <c r="D111" s="414" t="str">
        <f t="shared" si="1"/>
        <v> </v>
      </c>
      <c r="E111" s="392"/>
    </row>
    <row r="112" ht="36" customHeight="1" spans="1:5">
      <c r="A112" s="568" t="s">
        <v>249</v>
      </c>
      <c r="B112" s="413"/>
      <c r="C112" s="494"/>
      <c r="D112" s="414" t="str">
        <f t="shared" si="1"/>
        <v> </v>
      </c>
      <c r="E112" s="392"/>
    </row>
    <row r="113" ht="36" customHeight="1" spans="1:5">
      <c r="A113" s="568" t="s">
        <v>312</v>
      </c>
      <c r="B113" s="413"/>
      <c r="C113" s="494"/>
      <c r="D113" s="414" t="str">
        <f t="shared" si="1"/>
        <v> </v>
      </c>
      <c r="E113" s="392"/>
    </row>
    <row r="114" ht="36" customHeight="1" spans="1:5">
      <c r="A114" s="568" t="s">
        <v>313</v>
      </c>
      <c r="B114" s="413"/>
      <c r="C114" s="494"/>
      <c r="D114" s="414" t="str">
        <f t="shared" si="1"/>
        <v> </v>
      </c>
      <c r="E114" s="392"/>
    </row>
    <row r="115" ht="36" customHeight="1" spans="1:5">
      <c r="A115" s="568" t="s">
        <v>314</v>
      </c>
      <c r="B115" s="413"/>
      <c r="C115" s="494"/>
      <c r="D115" s="414" t="str">
        <f t="shared" si="1"/>
        <v> </v>
      </c>
      <c r="E115" s="392"/>
    </row>
    <row r="116" ht="36" customHeight="1" spans="1:5">
      <c r="A116" s="568" t="s">
        <v>315</v>
      </c>
      <c r="B116" s="413"/>
      <c r="C116" s="494"/>
      <c r="D116" s="414" t="str">
        <f t="shared" si="1"/>
        <v> </v>
      </c>
      <c r="E116" s="392"/>
    </row>
    <row r="117" ht="36" customHeight="1" spans="1:5">
      <c r="A117" s="568" t="s">
        <v>316</v>
      </c>
      <c r="B117" s="413">
        <v>26</v>
      </c>
      <c r="C117" s="494"/>
      <c r="D117" s="414">
        <f t="shared" si="1"/>
        <v>-100</v>
      </c>
      <c r="E117" s="392"/>
    </row>
    <row r="118" ht="36" customHeight="1" spans="1:5">
      <c r="A118" s="568" t="s">
        <v>256</v>
      </c>
      <c r="B118" s="413"/>
      <c r="C118" s="494"/>
      <c r="D118" s="414" t="str">
        <f t="shared" si="1"/>
        <v> </v>
      </c>
      <c r="E118" s="392"/>
    </row>
    <row r="119" ht="36" customHeight="1" spans="1:5">
      <c r="A119" s="568" t="s">
        <v>317</v>
      </c>
      <c r="B119" s="413"/>
      <c r="C119" s="494"/>
      <c r="D119" s="414" t="str">
        <f t="shared" si="1"/>
        <v> </v>
      </c>
      <c r="E119" s="392"/>
    </row>
    <row r="120" ht="36" customHeight="1" spans="1:5">
      <c r="A120" s="568" t="s">
        <v>318</v>
      </c>
      <c r="B120" s="413"/>
      <c r="C120" s="494"/>
      <c r="D120" s="414" t="str">
        <f t="shared" si="1"/>
        <v> </v>
      </c>
      <c r="E120" s="392"/>
    </row>
    <row r="121" ht="36" customHeight="1" spans="1:5">
      <c r="A121" s="568" t="s">
        <v>247</v>
      </c>
      <c r="B121" s="413"/>
      <c r="C121" s="494"/>
      <c r="D121" s="414" t="str">
        <f t="shared" si="1"/>
        <v> </v>
      </c>
      <c r="E121" s="392"/>
    </row>
    <row r="122" ht="36" customHeight="1" spans="1:5">
      <c r="A122" s="568" t="s">
        <v>248</v>
      </c>
      <c r="B122" s="413"/>
      <c r="C122" s="494"/>
      <c r="D122" s="414" t="str">
        <f t="shared" si="1"/>
        <v> </v>
      </c>
      <c r="E122" s="392"/>
    </row>
    <row r="123" ht="36" customHeight="1" spans="1:5">
      <c r="A123" s="568" t="s">
        <v>249</v>
      </c>
      <c r="B123" s="413"/>
      <c r="C123" s="494"/>
      <c r="D123" s="414" t="str">
        <f t="shared" si="1"/>
        <v> </v>
      </c>
      <c r="E123" s="392"/>
    </row>
    <row r="124" ht="36" customHeight="1" spans="1:5">
      <c r="A124" s="568" t="s">
        <v>319</v>
      </c>
      <c r="B124" s="413"/>
      <c r="C124" s="494"/>
      <c r="D124" s="414" t="str">
        <f t="shared" si="1"/>
        <v> </v>
      </c>
      <c r="E124" s="392"/>
    </row>
    <row r="125" ht="36" customHeight="1" spans="1:5">
      <c r="A125" s="568" t="s">
        <v>320</v>
      </c>
      <c r="B125" s="413"/>
      <c r="C125" s="494"/>
      <c r="D125" s="414" t="str">
        <f t="shared" si="1"/>
        <v> </v>
      </c>
      <c r="E125" s="392"/>
    </row>
    <row r="126" ht="36" customHeight="1" spans="1:5">
      <c r="A126" s="568" t="s">
        <v>321</v>
      </c>
      <c r="B126" s="413"/>
      <c r="C126" s="494"/>
      <c r="D126" s="414" t="str">
        <f t="shared" si="1"/>
        <v> </v>
      </c>
      <c r="E126" s="392"/>
    </row>
    <row r="127" ht="36" customHeight="1" spans="1:5">
      <c r="A127" s="568" t="s">
        <v>322</v>
      </c>
      <c r="B127" s="413"/>
      <c r="C127" s="494"/>
      <c r="D127" s="414" t="str">
        <f t="shared" si="1"/>
        <v> </v>
      </c>
      <c r="E127" s="392"/>
    </row>
    <row r="128" ht="36" customHeight="1" spans="1:5">
      <c r="A128" s="568" t="s">
        <v>323</v>
      </c>
      <c r="B128" s="413"/>
      <c r="C128" s="494"/>
      <c r="D128" s="414" t="str">
        <f t="shared" si="1"/>
        <v> </v>
      </c>
      <c r="E128" s="392"/>
    </row>
    <row r="129" ht="36" customHeight="1" spans="1:5">
      <c r="A129" s="568" t="s">
        <v>324</v>
      </c>
      <c r="B129" s="413"/>
      <c r="C129" s="494"/>
      <c r="D129" s="414" t="str">
        <f t="shared" si="1"/>
        <v> </v>
      </c>
      <c r="E129" s="392"/>
    </row>
    <row r="130" ht="36" customHeight="1" spans="1:5">
      <c r="A130" s="568" t="s">
        <v>256</v>
      </c>
      <c r="B130" s="413"/>
      <c r="C130" s="494"/>
      <c r="D130" s="414" t="str">
        <f t="shared" si="1"/>
        <v> </v>
      </c>
      <c r="E130" s="392"/>
    </row>
    <row r="131" ht="36" customHeight="1" spans="1:5">
      <c r="A131" s="568" t="s">
        <v>325</v>
      </c>
      <c r="B131" s="413"/>
      <c r="C131" s="494"/>
      <c r="D131" s="414" t="str">
        <f t="shared" si="1"/>
        <v> </v>
      </c>
      <c r="E131" s="392"/>
    </row>
    <row r="132" ht="36" customHeight="1" spans="1:5">
      <c r="A132" s="568" t="s">
        <v>326</v>
      </c>
      <c r="B132" s="413">
        <f>SUM(B133:B138)</f>
        <v>62</v>
      </c>
      <c r="C132" s="494">
        <f>SUM(C133:C138)</f>
        <v>33</v>
      </c>
      <c r="D132" s="414">
        <f t="shared" si="1"/>
        <v>-46.7741935483871</v>
      </c>
      <c r="E132" s="392"/>
    </row>
    <row r="133" ht="36" customHeight="1" spans="1:5">
      <c r="A133" s="568" t="s">
        <v>247</v>
      </c>
      <c r="B133" s="413">
        <v>42</v>
      </c>
      <c r="C133" s="494">
        <v>33</v>
      </c>
      <c r="D133" s="414">
        <f t="shared" ref="D133:D196" si="2">IFERROR((C133-B133)/B133*100," ")</f>
        <v>-21.4285714285714</v>
      </c>
      <c r="E133" s="392"/>
    </row>
    <row r="134" ht="36" customHeight="1" spans="1:5">
      <c r="A134" s="568" t="s">
        <v>248</v>
      </c>
      <c r="B134" s="413"/>
      <c r="C134" s="494"/>
      <c r="D134" s="414" t="str">
        <f t="shared" si="2"/>
        <v> </v>
      </c>
      <c r="E134" s="392"/>
    </row>
    <row r="135" ht="36" customHeight="1" spans="1:5">
      <c r="A135" s="568" t="s">
        <v>249</v>
      </c>
      <c r="B135" s="413"/>
      <c r="C135" s="494"/>
      <c r="D135" s="414" t="str">
        <f t="shared" si="2"/>
        <v> </v>
      </c>
      <c r="E135" s="392"/>
    </row>
    <row r="136" ht="36" customHeight="1" spans="1:5">
      <c r="A136" s="568" t="s">
        <v>327</v>
      </c>
      <c r="B136" s="413">
        <v>20</v>
      </c>
      <c r="C136" s="494"/>
      <c r="D136" s="414">
        <f t="shared" si="2"/>
        <v>-100</v>
      </c>
      <c r="E136" s="392"/>
    </row>
    <row r="137" ht="36" customHeight="1" spans="1:5">
      <c r="A137" s="568" t="s">
        <v>256</v>
      </c>
      <c r="B137" s="413"/>
      <c r="C137" s="494"/>
      <c r="D137" s="414" t="str">
        <f t="shared" si="2"/>
        <v> </v>
      </c>
      <c r="E137" s="392"/>
    </row>
    <row r="138" ht="36" customHeight="1" spans="1:5">
      <c r="A138" s="568" t="s">
        <v>328</v>
      </c>
      <c r="B138" s="413"/>
      <c r="C138" s="494"/>
      <c r="D138" s="414" t="str">
        <f t="shared" si="2"/>
        <v> </v>
      </c>
      <c r="E138" s="392"/>
    </row>
    <row r="139" ht="36" customHeight="1" spans="1:5">
      <c r="A139" s="568" t="s">
        <v>329</v>
      </c>
      <c r="B139" s="413"/>
      <c r="C139" s="494"/>
      <c r="D139" s="414" t="str">
        <f t="shared" si="2"/>
        <v> </v>
      </c>
      <c r="E139" s="392"/>
    </row>
    <row r="140" ht="36" customHeight="1" spans="1:5">
      <c r="A140" s="568" t="s">
        <v>247</v>
      </c>
      <c r="B140" s="413"/>
      <c r="C140" s="494"/>
      <c r="D140" s="414" t="str">
        <f t="shared" si="2"/>
        <v> </v>
      </c>
      <c r="E140" s="392"/>
    </row>
    <row r="141" ht="36" customHeight="1" spans="1:5">
      <c r="A141" s="568" t="s">
        <v>248</v>
      </c>
      <c r="B141" s="413"/>
      <c r="C141" s="494"/>
      <c r="D141" s="414" t="str">
        <f t="shared" si="2"/>
        <v> </v>
      </c>
      <c r="E141" s="392"/>
    </row>
    <row r="142" ht="36" customHeight="1" spans="1:5">
      <c r="A142" s="568" t="s">
        <v>249</v>
      </c>
      <c r="B142" s="413"/>
      <c r="C142" s="494"/>
      <c r="D142" s="414" t="str">
        <f t="shared" si="2"/>
        <v> </v>
      </c>
      <c r="E142" s="392"/>
    </row>
    <row r="143" ht="36" customHeight="1" spans="1:5">
      <c r="A143" s="568" t="s">
        <v>330</v>
      </c>
      <c r="B143" s="413"/>
      <c r="C143" s="494"/>
      <c r="D143" s="414" t="str">
        <f t="shared" si="2"/>
        <v> </v>
      </c>
      <c r="E143" s="392"/>
    </row>
    <row r="144" ht="36" customHeight="1" spans="1:5">
      <c r="A144" s="569" t="s">
        <v>331</v>
      </c>
      <c r="B144" s="413"/>
      <c r="C144" s="494"/>
      <c r="D144" s="414" t="str">
        <f t="shared" si="2"/>
        <v> </v>
      </c>
      <c r="E144" s="392"/>
    </row>
    <row r="145" ht="36" customHeight="1" spans="1:5">
      <c r="A145" s="569" t="s">
        <v>256</v>
      </c>
      <c r="B145" s="413"/>
      <c r="C145" s="494"/>
      <c r="D145" s="414" t="str">
        <f t="shared" si="2"/>
        <v> </v>
      </c>
      <c r="E145" s="392"/>
    </row>
    <row r="146" ht="36" customHeight="1" spans="1:5">
      <c r="A146" s="569" t="s">
        <v>332</v>
      </c>
      <c r="B146" s="413"/>
      <c r="C146" s="494"/>
      <c r="D146" s="414" t="str">
        <f t="shared" si="2"/>
        <v> </v>
      </c>
      <c r="E146" s="392"/>
    </row>
    <row r="147" ht="36" customHeight="1" spans="1:5">
      <c r="A147" s="568" t="s">
        <v>333</v>
      </c>
      <c r="B147" s="413">
        <f>SUM(B148:B152)</f>
        <v>114</v>
      </c>
      <c r="C147" s="494">
        <f>SUM(C148:C152)</f>
        <v>94</v>
      </c>
      <c r="D147" s="414">
        <f t="shared" si="2"/>
        <v>-17.5438596491228</v>
      </c>
      <c r="E147" s="392"/>
    </row>
    <row r="148" ht="36" customHeight="1" spans="1:5">
      <c r="A148" s="568" t="s">
        <v>247</v>
      </c>
      <c r="B148" s="413"/>
      <c r="C148" s="494"/>
      <c r="D148" s="414" t="str">
        <f t="shared" si="2"/>
        <v> </v>
      </c>
      <c r="E148" s="392"/>
    </row>
    <row r="149" ht="36" customHeight="1" spans="1:5">
      <c r="A149" s="568" t="s">
        <v>248</v>
      </c>
      <c r="B149" s="413"/>
      <c r="C149" s="494"/>
      <c r="D149" s="414" t="str">
        <f t="shared" si="2"/>
        <v> </v>
      </c>
      <c r="E149" s="392"/>
    </row>
    <row r="150" ht="36" customHeight="1" spans="1:5">
      <c r="A150" s="568" t="s">
        <v>249</v>
      </c>
      <c r="B150" s="413"/>
      <c r="C150" s="494"/>
      <c r="D150" s="414" t="str">
        <f t="shared" si="2"/>
        <v> </v>
      </c>
      <c r="E150" s="392"/>
    </row>
    <row r="151" ht="36" customHeight="1" spans="1:5">
      <c r="A151" s="568" t="s">
        <v>334</v>
      </c>
      <c r="B151" s="413">
        <v>114</v>
      </c>
      <c r="C151" s="494">
        <v>94</v>
      </c>
      <c r="D151" s="414">
        <f t="shared" si="2"/>
        <v>-17.5438596491228</v>
      </c>
      <c r="E151" s="392"/>
    </row>
    <row r="152" ht="36" customHeight="1" spans="1:5">
      <c r="A152" s="568" t="s">
        <v>335</v>
      </c>
      <c r="B152" s="413"/>
      <c r="C152" s="494"/>
      <c r="D152" s="414" t="str">
        <f t="shared" si="2"/>
        <v> </v>
      </c>
      <c r="E152" s="392"/>
    </row>
    <row r="153" ht="36" customHeight="1" spans="1:5">
      <c r="A153" s="568" t="s">
        <v>336</v>
      </c>
      <c r="B153" s="413">
        <f>SUM(B154:B159)</f>
        <v>94</v>
      </c>
      <c r="C153" s="494">
        <f>SUM(C154:C159)</f>
        <v>97</v>
      </c>
      <c r="D153" s="414">
        <f t="shared" si="2"/>
        <v>3.19148936170213</v>
      </c>
      <c r="E153" s="392"/>
    </row>
    <row r="154" ht="36" customHeight="1" spans="1:5">
      <c r="A154" s="568" t="s">
        <v>247</v>
      </c>
      <c r="B154" s="413">
        <v>68</v>
      </c>
      <c r="C154" s="494">
        <v>63</v>
      </c>
      <c r="D154" s="414">
        <f t="shared" si="2"/>
        <v>-7.35294117647059</v>
      </c>
      <c r="E154" s="392"/>
    </row>
    <row r="155" ht="36" customHeight="1" spans="1:5">
      <c r="A155" s="568" t="s">
        <v>248</v>
      </c>
      <c r="B155" s="413"/>
      <c r="C155" s="494"/>
      <c r="D155" s="414" t="str">
        <f t="shared" si="2"/>
        <v> </v>
      </c>
      <c r="E155" s="392"/>
    </row>
    <row r="156" ht="36" customHeight="1" spans="1:5">
      <c r="A156" s="568" t="s">
        <v>249</v>
      </c>
      <c r="B156" s="413"/>
      <c r="C156" s="494"/>
      <c r="D156" s="414" t="str">
        <f t="shared" si="2"/>
        <v> </v>
      </c>
      <c r="E156" s="392"/>
    </row>
    <row r="157" ht="36" customHeight="1" spans="1:5">
      <c r="A157" s="568" t="s">
        <v>261</v>
      </c>
      <c r="B157" s="413"/>
      <c r="C157" s="494"/>
      <c r="D157" s="414" t="str">
        <f t="shared" si="2"/>
        <v> </v>
      </c>
      <c r="E157" s="392"/>
    </row>
    <row r="158" ht="36" customHeight="1" spans="1:5">
      <c r="A158" s="568" t="s">
        <v>256</v>
      </c>
      <c r="B158" s="413">
        <v>25</v>
      </c>
      <c r="C158" s="494">
        <v>31</v>
      </c>
      <c r="D158" s="414">
        <f t="shared" si="2"/>
        <v>24</v>
      </c>
      <c r="E158" s="392"/>
    </row>
    <row r="159" ht="36" customHeight="1" spans="1:5">
      <c r="A159" s="568" t="s">
        <v>337</v>
      </c>
      <c r="B159" s="413">
        <v>1</v>
      </c>
      <c r="C159" s="494">
        <v>3</v>
      </c>
      <c r="D159" s="414">
        <f t="shared" si="2"/>
        <v>200</v>
      </c>
      <c r="E159" s="392"/>
    </row>
    <row r="160" ht="36" customHeight="1" spans="1:5">
      <c r="A160" s="568" t="s">
        <v>338</v>
      </c>
      <c r="B160" s="413">
        <f>SUM(B161:B166)</f>
        <v>439</v>
      </c>
      <c r="C160" s="494">
        <f>SUM(C161:C166)</f>
        <v>387</v>
      </c>
      <c r="D160" s="414">
        <f t="shared" si="2"/>
        <v>-11.8451025056948</v>
      </c>
      <c r="E160" s="392"/>
    </row>
    <row r="161" ht="36" customHeight="1" spans="1:5">
      <c r="A161" s="568" t="s">
        <v>247</v>
      </c>
      <c r="B161" s="413">
        <v>360</v>
      </c>
      <c r="C161" s="494">
        <v>318</v>
      </c>
      <c r="D161" s="414">
        <f t="shared" si="2"/>
        <v>-11.6666666666667</v>
      </c>
      <c r="E161" s="392"/>
    </row>
    <row r="162" ht="36" customHeight="1" spans="1:5">
      <c r="A162" s="568" t="s">
        <v>248</v>
      </c>
      <c r="B162" s="413">
        <v>1</v>
      </c>
      <c r="C162" s="494"/>
      <c r="D162" s="414">
        <f t="shared" si="2"/>
        <v>-100</v>
      </c>
      <c r="E162" s="392"/>
    </row>
    <row r="163" ht="36" customHeight="1" spans="1:5">
      <c r="A163" s="568" t="s">
        <v>249</v>
      </c>
      <c r="B163" s="413"/>
      <c r="C163" s="494"/>
      <c r="D163" s="414" t="str">
        <f t="shared" si="2"/>
        <v> </v>
      </c>
      <c r="E163" s="392"/>
    </row>
    <row r="164" ht="36" customHeight="1" spans="1:5">
      <c r="A164" s="568" t="s">
        <v>339</v>
      </c>
      <c r="B164" s="413"/>
      <c r="C164" s="494"/>
      <c r="D164" s="414" t="str">
        <f t="shared" si="2"/>
        <v> </v>
      </c>
      <c r="E164" s="392"/>
    </row>
    <row r="165" ht="36" customHeight="1" spans="1:5">
      <c r="A165" s="568" t="s">
        <v>256</v>
      </c>
      <c r="B165" s="413">
        <v>1</v>
      </c>
      <c r="C165" s="494"/>
      <c r="D165" s="414">
        <f t="shared" si="2"/>
        <v>-100</v>
      </c>
      <c r="E165" s="392"/>
    </row>
    <row r="166" ht="36" customHeight="1" spans="1:5">
      <c r="A166" s="568" t="s">
        <v>340</v>
      </c>
      <c r="B166" s="413">
        <v>77</v>
      </c>
      <c r="C166" s="494">
        <v>69</v>
      </c>
      <c r="D166" s="414">
        <f t="shared" si="2"/>
        <v>-10.3896103896104</v>
      </c>
      <c r="E166" s="392"/>
    </row>
    <row r="167" ht="36" customHeight="1" spans="1:5">
      <c r="A167" s="568" t="s">
        <v>341</v>
      </c>
      <c r="B167" s="413">
        <f>SUM(B168:B173)</f>
        <v>1629</v>
      </c>
      <c r="C167" s="494">
        <f>SUM(C168:C173)</f>
        <v>1879</v>
      </c>
      <c r="D167" s="414">
        <f t="shared" si="2"/>
        <v>15.3468385512584</v>
      </c>
      <c r="E167" s="392"/>
    </row>
    <row r="168" ht="36" customHeight="1" spans="1:5">
      <c r="A168" s="568" t="s">
        <v>247</v>
      </c>
      <c r="B168" s="413">
        <v>1376</v>
      </c>
      <c r="C168" s="494">
        <v>1644</v>
      </c>
      <c r="D168" s="414">
        <f t="shared" si="2"/>
        <v>19.4767441860465</v>
      </c>
      <c r="E168" s="392"/>
    </row>
    <row r="169" ht="36" customHeight="1" spans="1:5">
      <c r="A169" s="568" t="s">
        <v>248</v>
      </c>
      <c r="B169" s="413"/>
      <c r="C169" s="494"/>
      <c r="D169" s="414" t="str">
        <f t="shared" si="2"/>
        <v> </v>
      </c>
      <c r="E169" s="392"/>
    </row>
    <row r="170" ht="36" customHeight="1" spans="1:5">
      <c r="A170" s="568" t="s">
        <v>249</v>
      </c>
      <c r="B170" s="413"/>
      <c r="C170" s="494"/>
      <c r="D170" s="414" t="str">
        <f t="shared" si="2"/>
        <v> </v>
      </c>
      <c r="E170" s="392"/>
    </row>
    <row r="171" ht="36" customHeight="1" spans="1:5">
      <c r="A171" s="568" t="s">
        <v>342</v>
      </c>
      <c r="B171" s="413"/>
      <c r="C171" s="494"/>
      <c r="D171" s="414" t="str">
        <f t="shared" si="2"/>
        <v> </v>
      </c>
      <c r="E171" s="392"/>
    </row>
    <row r="172" ht="36" customHeight="1" spans="1:5">
      <c r="A172" s="568" t="s">
        <v>256</v>
      </c>
      <c r="B172" s="413">
        <v>253</v>
      </c>
      <c r="C172" s="494">
        <v>235</v>
      </c>
      <c r="D172" s="414">
        <f t="shared" si="2"/>
        <v>-7.11462450592885</v>
      </c>
      <c r="E172" s="392"/>
    </row>
    <row r="173" ht="36" customHeight="1" spans="1:5">
      <c r="A173" s="568" t="s">
        <v>343</v>
      </c>
      <c r="B173" s="413"/>
      <c r="C173" s="494"/>
      <c r="D173" s="414" t="str">
        <f t="shared" si="2"/>
        <v> </v>
      </c>
      <c r="E173" s="392"/>
    </row>
    <row r="174" ht="36" customHeight="1" spans="1:5">
      <c r="A174" s="568" t="s">
        <v>344</v>
      </c>
      <c r="B174" s="413">
        <f>SUM(B175:B180)</f>
        <v>1097</v>
      </c>
      <c r="C174" s="494">
        <f>SUM(C175:C180)</f>
        <v>844</v>
      </c>
      <c r="D174" s="414">
        <f t="shared" si="2"/>
        <v>-23.0628988149499</v>
      </c>
      <c r="E174" s="392"/>
    </row>
    <row r="175" ht="36" customHeight="1" spans="1:5">
      <c r="A175" s="568" t="s">
        <v>247</v>
      </c>
      <c r="B175" s="413">
        <v>1041</v>
      </c>
      <c r="C175" s="494">
        <v>811</v>
      </c>
      <c r="D175" s="414">
        <f t="shared" si="2"/>
        <v>-22.0941402497598</v>
      </c>
      <c r="E175" s="392"/>
    </row>
    <row r="176" ht="36" customHeight="1" spans="1:5">
      <c r="A176" s="568" t="s">
        <v>248</v>
      </c>
      <c r="B176" s="413"/>
      <c r="C176" s="494"/>
      <c r="D176" s="414" t="str">
        <f t="shared" si="2"/>
        <v> </v>
      </c>
      <c r="E176" s="392"/>
    </row>
    <row r="177" ht="36" customHeight="1" spans="1:5">
      <c r="A177" s="568" t="s">
        <v>249</v>
      </c>
      <c r="B177" s="413"/>
      <c r="C177" s="494"/>
      <c r="D177" s="414" t="str">
        <f t="shared" si="2"/>
        <v> </v>
      </c>
      <c r="E177" s="392"/>
    </row>
    <row r="178" ht="36" customHeight="1" spans="1:5">
      <c r="A178" s="568" t="s">
        <v>345</v>
      </c>
      <c r="B178" s="413"/>
      <c r="C178" s="494"/>
      <c r="D178" s="414" t="str">
        <f t="shared" si="2"/>
        <v> </v>
      </c>
      <c r="E178" s="392"/>
    </row>
    <row r="179" ht="36" customHeight="1" spans="1:5">
      <c r="A179" s="568" t="s">
        <v>256</v>
      </c>
      <c r="B179" s="413">
        <v>24</v>
      </c>
      <c r="C179" s="494">
        <v>33</v>
      </c>
      <c r="D179" s="414">
        <f t="shared" si="2"/>
        <v>37.5</v>
      </c>
      <c r="E179" s="392"/>
    </row>
    <row r="180" ht="36" customHeight="1" spans="1:5">
      <c r="A180" s="568" t="s">
        <v>346</v>
      </c>
      <c r="B180" s="413">
        <v>32</v>
      </c>
      <c r="C180" s="494"/>
      <c r="D180" s="414">
        <f t="shared" si="2"/>
        <v>-100</v>
      </c>
      <c r="E180" s="392"/>
    </row>
    <row r="181" ht="36" customHeight="1" spans="1:5">
      <c r="A181" s="568" t="s">
        <v>347</v>
      </c>
      <c r="B181" s="413">
        <f>SUM(B182:B187)</f>
        <v>712</v>
      </c>
      <c r="C181" s="494">
        <f>SUM(C182:C187)</f>
        <v>782</v>
      </c>
      <c r="D181" s="414">
        <f t="shared" si="2"/>
        <v>9.8314606741573</v>
      </c>
      <c r="E181" s="392"/>
    </row>
    <row r="182" ht="36" customHeight="1" spans="1:5">
      <c r="A182" s="568" t="s">
        <v>247</v>
      </c>
      <c r="B182" s="413">
        <v>712</v>
      </c>
      <c r="C182" s="494">
        <v>678</v>
      </c>
      <c r="D182" s="414">
        <f t="shared" si="2"/>
        <v>-4.7752808988764</v>
      </c>
      <c r="E182" s="392"/>
    </row>
    <row r="183" ht="36" customHeight="1" spans="1:5">
      <c r="A183" s="568" t="s">
        <v>248</v>
      </c>
      <c r="B183" s="413"/>
      <c r="C183" s="494">
        <v>104</v>
      </c>
      <c r="D183" s="414" t="str">
        <f t="shared" si="2"/>
        <v> </v>
      </c>
      <c r="E183" s="392"/>
    </row>
    <row r="184" ht="36" customHeight="1" spans="1:5">
      <c r="A184" s="568" t="s">
        <v>249</v>
      </c>
      <c r="B184" s="413"/>
      <c r="C184" s="494"/>
      <c r="D184" s="414" t="str">
        <f t="shared" si="2"/>
        <v> </v>
      </c>
      <c r="E184" s="392"/>
    </row>
    <row r="185" ht="36" customHeight="1" spans="1:5">
      <c r="A185" s="568" t="s">
        <v>348</v>
      </c>
      <c r="B185" s="413"/>
      <c r="C185" s="494"/>
      <c r="D185" s="414" t="str">
        <f t="shared" si="2"/>
        <v> </v>
      </c>
      <c r="E185" s="392"/>
    </row>
    <row r="186" ht="36" customHeight="1" spans="1:5">
      <c r="A186" s="568" t="s">
        <v>256</v>
      </c>
      <c r="B186" s="413"/>
      <c r="C186" s="494"/>
      <c r="D186" s="414" t="str">
        <f t="shared" si="2"/>
        <v> </v>
      </c>
      <c r="E186" s="392"/>
    </row>
    <row r="187" ht="36" customHeight="1" spans="1:5">
      <c r="A187" s="568" t="s">
        <v>349</v>
      </c>
      <c r="B187" s="413"/>
      <c r="C187" s="494"/>
      <c r="D187" s="414" t="str">
        <f t="shared" si="2"/>
        <v> </v>
      </c>
      <c r="E187" s="392"/>
    </row>
    <row r="188" ht="36" customHeight="1" spans="1:5">
      <c r="A188" s="568" t="s">
        <v>350</v>
      </c>
      <c r="B188" s="413">
        <f>SUM(B189:B195)</f>
        <v>323</v>
      </c>
      <c r="C188" s="494">
        <f>SUM(C189:C195)</f>
        <v>294</v>
      </c>
      <c r="D188" s="414">
        <f t="shared" si="2"/>
        <v>-8.97832817337461</v>
      </c>
      <c r="E188" s="392"/>
    </row>
    <row r="189" ht="36" customHeight="1" spans="1:5">
      <c r="A189" s="568" t="s">
        <v>247</v>
      </c>
      <c r="B189" s="413">
        <v>221</v>
      </c>
      <c r="C189" s="494">
        <v>207</v>
      </c>
      <c r="D189" s="414">
        <f t="shared" si="2"/>
        <v>-6.33484162895928</v>
      </c>
      <c r="E189" s="392"/>
    </row>
    <row r="190" ht="36" customHeight="1" spans="1:5">
      <c r="A190" s="568" t="s">
        <v>248</v>
      </c>
      <c r="B190" s="413">
        <v>4</v>
      </c>
      <c r="C190" s="494"/>
      <c r="D190" s="414">
        <f t="shared" si="2"/>
        <v>-100</v>
      </c>
      <c r="E190" s="392"/>
    </row>
    <row r="191" ht="36" customHeight="1" spans="1:5">
      <c r="A191" s="568" t="s">
        <v>249</v>
      </c>
      <c r="B191" s="413"/>
      <c r="C191" s="494"/>
      <c r="D191" s="414" t="str">
        <f t="shared" si="2"/>
        <v> </v>
      </c>
      <c r="E191" s="392"/>
    </row>
    <row r="192" ht="36" customHeight="1" spans="1:5">
      <c r="A192" s="568" t="s">
        <v>351</v>
      </c>
      <c r="B192" s="413">
        <v>36</v>
      </c>
      <c r="C192" s="494">
        <v>17</v>
      </c>
      <c r="D192" s="414">
        <f t="shared" si="2"/>
        <v>-52.7777777777778</v>
      </c>
      <c r="E192" s="392"/>
    </row>
    <row r="193" ht="36" customHeight="1" spans="1:5">
      <c r="A193" s="568" t="s">
        <v>352</v>
      </c>
      <c r="B193" s="413"/>
      <c r="C193" s="494"/>
      <c r="D193" s="414" t="str">
        <f t="shared" si="2"/>
        <v> </v>
      </c>
      <c r="E193" s="392"/>
    </row>
    <row r="194" ht="36" customHeight="1" spans="1:5">
      <c r="A194" s="568" t="s">
        <v>256</v>
      </c>
      <c r="B194" s="413">
        <v>62</v>
      </c>
      <c r="C194" s="494">
        <v>65</v>
      </c>
      <c r="D194" s="414">
        <f t="shared" si="2"/>
        <v>4.83870967741935</v>
      </c>
      <c r="E194" s="392"/>
    </row>
    <row r="195" ht="36" customHeight="1" spans="1:5">
      <c r="A195" s="568" t="s">
        <v>353</v>
      </c>
      <c r="B195" s="413"/>
      <c r="C195" s="494">
        <v>5</v>
      </c>
      <c r="D195" s="414" t="str">
        <f t="shared" si="2"/>
        <v> </v>
      </c>
      <c r="E195" s="392"/>
    </row>
    <row r="196" ht="36" customHeight="1" spans="1:5">
      <c r="A196" s="568" t="s">
        <v>354</v>
      </c>
      <c r="B196" s="413"/>
      <c r="C196" s="494"/>
      <c r="D196" s="414" t="str">
        <f t="shared" si="2"/>
        <v> </v>
      </c>
      <c r="E196" s="392"/>
    </row>
    <row r="197" ht="36" customHeight="1" spans="1:5">
      <c r="A197" s="568" t="s">
        <v>247</v>
      </c>
      <c r="B197" s="413"/>
      <c r="C197" s="494"/>
      <c r="D197" s="414" t="str">
        <f t="shared" ref="D197:D260" si="3">IFERROR((C197-B197)/B197*100," ")</f>
        <v> </v>
      </c>
      <c r="E197" s="392"/>
    </row>
    <row r="198" ht="36" customHeight="1" spans="1:5">
      <c r="A198" s="568" t="s">
        <v>248</v>
      </c>
      <c r="B198" s="413"/>
      <c r="C198" s="494"/>
      <c r="D198" s="414" t="str">
        <f t="shared" si="3"/>
        <v> </v>
      </c>
      <c r="E198" s="392"/>
    </row>
    <row r="199" ht="36" customHeight="1" spans="1:5">
      <c r="A199" s="568" t="s">
        <v>249</v>
      </c>
      <c r="B199" s="413"/>
      <c r="C199" s="494"/>
      <c r="D199" s="414" t="str">
        <f t="shared" si="3"/>
        <v> </v>
      </c>
      <c r="E199" s="392"/>
    </row>
    <row r="200" ht="36" customHeight="1" spans="1:5">
      <c r="A200" s="568" t="s">
        <v>256</v>
      </c>
      <c r="B200" s="413"/>
      <c r="C200" s="494"/>
      <c r="D200" s="414" t="str">
        <f t="shared" si="3"/>
        <v> </v>
      </c>
      <c r="E200" s="392"/>
    </row>
    <row r="201" ht="36" customHeight="1" spans="1:5">
      <c r="A201" s="568" t="s">
        <v>355</v>
      </c>
      <c r="B201" s="413"/>
      <c r="C201" s="494"/>
      <c r="D201" s="414" t="str">
        <f t="shared" si="3"/>
        <v> </v>
      </c>
      <c r="E201" s="392"/>
    </row>
    <row r="202" ht="36" customHeight="1" spans="1:5">
      <c r="A202" s="568" t="s">
        <v>356</v>
      </c>
      <c r="B202" s="413"/>
      <c r="C202" s="494">
        <f>SUM(C203:C207)</f>
        <v>3</v>
      </c>
      <c r="D202" s="414" t="str">
        <f t="shared" si="3"/>
        <v> </v>
      </c>
      <c r="E202" s="392"/>
    </row>
    <row r="203" ht="36" customHeight="1" spans="1:5">
      <c r="A203" s="568" t="s">
        <v>247</v>
      </c>
      <c r="B203" s="413"/>
      <c r="C203" s="494"/>
      <c r="D203" s="414" t="str">
        <f t="shared" si="3"/>
        <v> </v>
      </c>
      <c r="E203" s="392"/>
    </row>
    <row r="204" ht="36" customHeight="1" spans="1:5">
      <c r="A204" s="568" t="s">
        <v>248</v>
      </c>
      <c r="B204" s="413"/>
      <c r="C204" s="494"/>
      <c r="D204" s="414" t="str">
        <f t="shared" si="3"/>
        <v> </v>
      </c>
      <c r="E204" s="392"/>
    </row>
    <row r="205" ht="36" customHeight="1" spans="1:5">
      <c r="A205" s="568" t="s">
        <v>249</v>
      </c>
      <c r="B205" s="413"/>
      <c r="C205" s="494"/>
      <c r="D205" s="414" t="str">
        <f t="shared" si="3"/>
        <v> </v>
      </c>
      <c r="E205" s="392"/>
    </row>
    <row r="206" ht="36" customHeight="1" spans="1:5">
      <c r="A206" s="568" t="s">
        <v>256</v>
      </c>
      <c r="B206" s="413"/>
      <c r="C206" s="494"/>
      <c r="D206" s="414" t="str">
        <f t="shared" si="3"/>
        <v> </v>
      </c>
      <c r="E206" s="392"/>
    </row>
    <row r="207" ht="36" customHeight="1" spans="1:5">
      <c r="A207" s="568" t="s">
        <v>357</v>
      </c>
      <c r="B207" s="413"/>
      <c r="C207" s="494">
        <v>3</v>
      </c>
      <c r="D207" s="414" t="str">
        <f t="shared" si="3"/>
        <v> </v>
      </c>
      <c r="E207" s="392"/>
    </row>
    <row r="208" ht="36" customHeight="1" spans="1:5">
      <c r="A208" s="568" t="s">
        <v>358</v>
      </c>
      <c r="B208" s="413"/>
      <c r="C208" s="494"/>
      <c r="D208" s="414" t="str">
        <f t="shared" si="3"/>
        <v> </v>
      </c>
      <c r="E208" s="392"/>
    </row>
    <row r="209" ht="36" customHeight="1" spans="1:5">
      <c r="A209" s="568" t="s">
        <v>247</v>
      </c>
      <c r="B209" s="413"/>
      <c r="C209" s="494"/>
      <c r="D209" s="414" t="str">
        <f t="shared" si="3"/>
        <v> </v>
      </c>
      <c r="E209" s="392"/>
    </row>
    <row r="210" ht="36" customHeight="1" spans="1:5">
      <c r="A210" s="568" t="s">
        <v>248</v>
      </c>
      <c r="B210" s="413"/>
      <c r="C210" s="494"/>
      <c r="D210" s="414" t="str">
        <f t="shared" si="3"/>
        <v> </v>
      </c>
      <c r="E210" s="392"/>
    </row>
    <row r="211" ht="36" customHeight="1" spans="1:5">
      <c r="A211" s="568" t="s">
        <v>249</v>
      </c>
      <c r="B211" s="413"/>
      <c r="C211" s="494"/>
      <c r="D211" s="414" t="str">
        <f t="shared" si="3"/>
        <v> </v>
      </c>
      <c r="E211" s="392"/>
    </row>
    <row r="212" ht="36" customHeight="1" spans="1:5">
      <c r="A212" s="568" t="s">
        <v>359</v>
      </c>
      <c r="B212" s="413"/>
      <c r="C212" s="494"/>
      <c r="D212" s="414" t="str">
        <f t="shared" si="3"/>
        <v> </v>
      </c>
      <c r="E212" s="392"/>
    </row>
    <row r="213" ht="36" customHeight="1" spans="1:5">
      <c r="A213" s="568" t="s">
        <v>256</v>
      </c>
      <c r="B213" s="413"/>
      <c r="C213" s="494"/>
      <c r="D213" s="414" t="str">
        <f t="shared" si="3"/>
        <v> </v>
      </c>
      <c r="E213" s="392"/>
    </row>
    <row r="214" ht="36" customHeight="1" spans="1:5">
      <c r="A214" s="568" t="s">
        <v>360</v>
      </c>
      <c r="B214" s="413"/>
      <c r="C214" s="494"/>
      <c r="D214" s="414" t="str">
        <f t="shared" si="3"/>
        <v> </v>
      </c>
      <c r="E214" s="392"/>
    </row>
    <row r="215" ht="36" customHeight="1" spans="1:5">
      <c r="A215" s="568" t="s">
        <v>361</v>
      </c>
      <c r="B215" s="413">
        <f>SUM(B216:B229)</f>
        <v>1649</v>
      </c>
      <c r="C215" s="494">
        <f>SUM(C216:C229)</f>
        <v>1571</v>
      </c>
      <c r="D215" s="414">
        <f t="shared" si="3"/>
        <v>-4.7301394784718</v>
      </c>
      <c r="E215" s="392"/>
    </row>
    <row r="216" ht="36" customHeight="1" spans="1:5">
      <c r="A216" s="568" t="s">
        <v>247</v>
      </c>
      <c r="B216" s="413">
        <v>1185</v>
      </c>
      <c r="C216" s="494">
        <v>1173</v>
      </c>
      <c r="D216" s="414">
        <f t="shared" si="3"/>
        <v>-1.0126582278481</v>
      </c>
      <c r="E216" s="392"/>
    </row>
    <row r="217" ht="36" customHeight="1" spans="1:5">
      <c r="A217" s="568" t="s">
        <v>248</v>
      </c>
      <c r="B217" s="413"/>
      <c r="C217" s="494"/>
      <c r="D217" s="414" t="str">
        <f t="shared" si="3"/>
        <v> </v>
      </c>
      <c r="E217" s="392"/>
    </row>
    <row r="218" ht="36" customHeight="1" spans="1:5">
      <c r="A218" s="568" t="s">
        <v>249</v>
      </c>
      <c r="B218" s="413"/>
      <c r="C218" s="494"/>
      <c r="D218" s="414" t="str">
        <f t="shared" si="3"/>
        <v> </v>
      </c>
      <c r="E218" s="392"/>
    </row>
    <row r="219" ht="36" customHeight="1" spans="1:5">
      <c r="A219" s="568" t="s">
        <v>362</v>
      </c>
      <c r="B219" s="413"/>
      <c r="C219" s="494"/>
      <c r="D219" s="414" t="str">
        <f t="shared" si="3"/>
        <v> </v>
      </c>
      <c r="E219" s="392"/>
    </row>
    <row r="220" ht="36" customHeight="1" spans="1:5">
      <c r="A220" s="568" t="s">
        <v>363</v>
      </c>
      <c r="B220" s="413">
        <v>5</v>
      </c>
      <c r="C220" s="494">
        <v>5</v>
      </c>
      <c r="D220" s="414">
        <f t="shared" si="3"/>
        <v>0</v>
      </c>
      <c r="E220" s="392"/>
    </row>
    <row r="221" ht="36" customHeight="1" spans="1:5">
      <c r="A221" s="568" t="s">
        <v>288</v>
      </c>
      <c r="B221" s="413"/>
      <c r="C221" s="494"/>
      <c r="D221" s="414" t="str">
        <f t="shared" si="3"/>
        <v> </v>
      </c>
      <c r="E221" s="392"/>
    </row>
    <row r="222" ht="36" customHeight="1" spans="1:5">
      <c r="A222" s="568" t="s">
        <v>364</v>
      </c>
      <c r="B222" s="413"/>
      <c r="C222" s="494"/>
      <c r="D222" s="414" t="str">
        <f t="shared" si="3"/>
        <v> </v>
      </c>
      <c r="E222" s="392"/>
    </row>
    <row r="223" ht="36" customHeight="1" spans="1:5">
      <c r="A223" s="568" t="s">
        <v>365</v>
      </c>
      <c r="B223" s="413"/>
      <c r="C223" s="494"/>
      <c r="D223" s="414" t="str">
        <f t="shared" si="3"/>
        <v> </v>
      </c>
      <c r="E223" s="392"/>
    </row>
    <row r="224" ht="36" customHeight="1" spans="1:5">
      <c r="A224" s="568" t="s">
        <v>366</v>
      </c>
      <c r="B224" s="570"/>
      <c r="C224" s="494"/>
      <c r="D224" s="571" t="str">
        <f t="shared" si="3"/>
        <v> </v>
      </c>
      <c r="E224" s="392"/>
    </row>
    <row r="225" ht="36" customHeight="1" spans="1:5">
      <c r="A225" s="568" t="s">
        <v>367</v>
      </c>
      <c r="B225" s="413"/>
      <c r="C225" s="494"/>
      <c r="D225" s="414" t="str">
        <f t="shared" si="3"/>
        <v> </v>
      </c>
      <c r="E225" s="392"/>
    </row>
    <row r="226" ht="36" customHeight="1" spans="1:5">
      <c r="A226" s="568" t="s">
        <v>368</v>
      </c>
      <c r="B226" s="413"/>
      <c r="C226" s="494"/>
      <c r="D226" s="414" t="str">
        <f t="shared" si="3"/>
        <v> </v>
      </c>
      <c r="E226" s="392"/>
    </row>
    <row r="227" ht="36" customHeight="1" spans="1:5">
      <c r="A227" s="568" t="s">
        <v>369</v>
      </c>
      <c r="B227" s="413"/>
      <c r="C227" s="494">
        <v>23</v>
      </c>
      <c r="D227" s="414" t="str">
        <f t="shared" si="3"/>
        <v> </v>
      </c>
      <c r="E227" s="392"/>
    </row>
    <row r="228" ht="36" customHeight="1" spans="1:5">
      <c r="A228" s="568" t="s">
        <v>256</v>
      </c>
      <c r="B228" s="413">
        <v>217</v>
      </c>
      <c r="C228" s="494">
        <v>208</v>
      </c>
      <c r="D228" s="414">
        <f t="shared" si="3"/>
        <v>-4.14746543778802</v>
      </c>
      <c r="E228" s="392"/>
    </row>
    <row r="229" ht="36" customHeight="1" spans="1:5">
      <c r="A229" s="568" t="s">
        <v>370</v>
      </c>
      <c r="B229" s="413">
        <v>242</v>
      </c>
      <c r="C229" s="494">
        <v>162</v>
      </c>
      <c r="D229" s="414">
        <f t="shared" si="3"/>
        <v>-33.0578512396694</v>
      </c>
      <c r="E229" s="392"/>
    </row>
    <row r="230" ht="36" customHeight="1" spans="1:5">
      <c r="A230" s="568" t="s">
        <v>371</v>
      </c>
      <c r="B230" s="413">
        <f>SUM(B231:B236)</f>
        <v>346</v>
      </c>
      <c r="C230" s="494">
        <f>SUM(C231:C236)</f>
        <v>388</v>
      </c>
      <c r="D230" s="414">
        <f t="shared" si="3"/>
        <v>12.1387283236994</v>
      </c>
      <c r="E230" s="392"/>
    </row>
    <row r="231" ht="36" customHeight="1" spans="1:5">
      <c r="A231" s="568" t="s">
        <v>247</v>
      </c>
      <c r="B231" s="413">
        <v>346</v>
      </c>
      <c r="C231" s="494">
        <v>388</v>
      </c>
      <c r="D231" s="414">
        <f t="shared" si="3"/>
        <v>12.1387283236994</v>
      </c>
      <c r="E231" s="392"/>
    </row>
    <row r="232" ht="36" customHeight="1" spans="1:5">
      <c r="A232" s="568" t="s">
        <v>248</v>
      </c>
      <c r="B232" s="413"/>
      <c r="C232" s="494"/>
      <c r="D232" s="414" t="str">
        <f t="shared" si="3"/>
        <v> </v>
      </c>
      <c r="E232" s="392"/>
    </row>
    <row r="233" ht="36" customHeight="1" spans="1:5">
      <c r="A233" s="568" t="s">
        <v>249</v>
      </c>
      <c r="B233" s="413"/>
      <c r="C233" s="494"/>
      <c r="D233" s="414" t="str">
        <f t="shared" si="3"/>
        <v> </v>
      </c>
      <c r="E233" s="392"/>
    </row>
    <row r="234" ht="36" customHeight="1" spans="1:5">
      <c r="A234" s="568" t="s">
        <v>342</v>
      </c>
      <c r="B234" s="413"/>
      <c r="C234" s="494"/>
      <c r="D234" s="414" t="str">
        <f t="shared" si="3"/>
        <v> </v>
      </c>
      <c r="E234" s="392"/>
    </row>
    <row r="235" ht="36" customHeight="1" spans="1:5">
      <c r="A235" s="568" t="s">
        <v>256</v>
      </c>
      <c r="B235" s="413"/>
      <c r="C235" s="494"/>
      <c r="D235" s="414" t="str">
        <f t="shared" si="3"/>
        <v> </v>
      </c>
      <c r="E235" s="392"/>
    </row>
    <row r="236" ht="36" customHeight="1" spans="1:5">
      <c r="A236" s="568" t="s">
        <v>372</v>
      </c>
      <c r="B236" s="413"/>
      <c r="C236" s="494"/>
      <c r="D236" s="414" t="str">
        <f t="shared" si="3"/>
        <v> </v>
      </c>
      <c r="E236" s="392"/>
    </row>
    <row r="237" ht="36" customHeight="1" spans="1:5">
      <c r="A237" s="568" t="s">
        <v>373</v>
      </c>
      <c r="B237" s="413">
        <f>SUM(B238:B243)</f>
        <v>191</v>
      </c>
      <c r="C237" s="494">
        <f>SUM(C238:C243)</f>
        <v>169</v>
      </c>
      <c r="D237" s="414">
        <f t="shared" si="3"/>
        <v>-11.5183246073298</v>
      </c>
      <c r="E237" s="392"/>
    </row>
    <row r="238" ht="36" customHeight="1" spans="1:5">
      <c r="A238" s="568" t="s">
        <v>247</v>
      </c>
      <c r="B238" s="413">
        <v>185</v>
      </c>
      <c r="C238" s="494">
        <v>169</v>
      </c>
      <c r="D238" s="414">
        <f t="shared" si="3"/>
        <v>-8.64864864864865</v>
      </c>
      <c r="E238" s="392"/>
    </row>
    <row r="239" ht="36" customHeight="1" spans="1:5">
      <c r="A239" s="568" t="s">
        <v>248</v>
      </c>
      <c r="B239" s="413"/>
      <c r="C239" s="494"/>
      <c r="D239" s="414" t="str">
        <f t="shared" si="3"/>
        <v> </v>
      </c>
      <c r="E239" s="392"/>
    </row>
    <row r="240" ht="36" customHeight="1" spans="1:5">
      <c r="A240" s="568" t="s">
        <v>249</v>
      </c>
      <c r="B240" s="413"/>
      <c r="C240" s="494"/>
      <c r="D240" s="414" t="str">
        <f t="shared" si="3"/>
        <v> </v>
      </c>
      <c r="E240" s="392"/>
    </row>
    <row r="241" ht="36" customHeight="1" spans="1:5">
      <c r="A241" s="568" t="s">
        <v>374</v>
      </c>
      <c r="B241" s="413">
        <v>6</v>
      </c>
      <c r="C241" s="494"/>
      <c r="D241" s="414">
        <f t="shared" si="3"/>
        <v>-100</v>
      </c>
      <c r="E241" s="392"/>
    </row>
    <row r="242" ht="36" customHeight="1" spans="1:5">
      <c r="A242" s="568" t="s">
        <v>256</v>
      </c>
      <c r="B242" s="413"/>
      <c r="C242" s="494"/>
      <c r="D242" s="414" t="str">
        <f t="shared" si="3"/>
        <v> </v>
      </c>
      <c r="E242" s="392"/>
    </row>
    <row r="243" ht="36" customHeight="1" spans="1:5">
      <c r="A243" s="568" t="s">
        <v>375</v>
      </c>
      <c r="B243" s="413"/>
      <c r="C243" s="494"/>
      <c r="D243" s="414" t="str">
        <f t="shared" si="3"/>
        <v> </v>
      </c>
      <c r="E243" s="392"/>
    </row>
    <row r="244" ht="36" customHeight="1" spans="1:5">
      <c r="A244" s="568" t="s">
        <v>376</v>
      </c>
      <c r="B244" s="413"/>
      <c r="C244" s="494"/>
      <c r="D244" s="414" t="str">
        <f t="shared" si="3"/>
        <v> </v>
      </c>
      <c r="E244" s="392"/>
    </row>
    <row r="245" ht="36" customHeight="1" spans="1:5">
      <c r="A245" s="568" t="s">
        <v>247</v>
      </c>
      <c r="B245" s="413"/>
      <c r="C245" s="494"/>
      <c r="D245" s="414" t="str">
        <f t="shared" si="3"/>
        <v> </v>
      </c>
      <c r="E245" s="392"/>
    </row>
    <row r="246" ht="36" customHeight="1" spans="1:5">
      <c r="A246" s="568" t="s">
        <v>248</v>
      </c>
      <c r="B246" s="413"/>
      <c r="C246" s="494"/>
      <c r="D246" s="414" t="str">
        <f t="shared" si="3"/>
        <v> </v>
      </c>
      <c r="E246" s="392"/>
    </row>
    <row r="247" ht="36" customHeight="1" spans="1:5">
      <c r="A247" s="568" t="s">
        <v>249</v>
      </c>
      <c r="B247" s="413"/>
      <c r="C247" s="494"/>
      <c r="D247" s="414" t="str">
        <f t="shared" si="3"/>
        <v> </v>
      </c>
      <c r="E247" s="392"/>
    </row>
    <row r="248" ht="36" customHeight="1" spans="1:5">
      <c r="A248" s="568" t="s">
        <v>256</v>
      </c>
      <c r="B248" s="413"/>
      <c r="C248" s="494"/>
      <c r="D248" s="414" t="str">
        <f t="shared" si="3"/>
        <v> </v>
      </c>
      <c r="E248" s="392"/>
    </row>
    <row r="249" ht="36" customHeight="1" spans="1:5">
      <c r="A249" s="568" t="s">
        <v>377</v>
      </c>
      <c r="B249" s="413"/>
      <c r="C249" s="494"/>
      <c r="D249" s="414" t="str">
        <f t="shared" si="3"/>
        <v> </v>
      </c>
      <c r="E249" s="392"/>
    </row>
    <row r="250" ht="36" customHeight="1" spans="1:5">
      <c r="A250" s="568" t="s">
        <v>378</v>
      </c>
      <c r="B250" s="413">
        <f>SUM(B251:B252)</f>
        <v>1128</v>
      </c>
      <c r="C250" s="494">
        <f>SUM(C251:C252)</f>
        <v>672</v>
      </c>
      <c r="D250" s="414">
        <f t="shared" si="3"/>
        <v>-40.4255319148936</v>
      </c>
      <c r="E250" s="392"/>
    </row>
    <row r="251" ht="36" customHeight="1" spans="1:5">
      <c r="A251" s="568" t="s">
        <v>379</v>
      </c>
      <c r="B251" s="413"/>
      <c r="C251" s="494"/>
      <c r="D251" s="414" t="str">
        <f t="shared" si="3"/>
        <v> </v>
      </c>
      <c r="E251" s="392"/>
    </row>
    <row r="252" ht="36" customHeight="1" spans="1:5">
      <c r="A252" s="568" t="s">
        <v>380</v>
      </c>
      <c r="B252" s="413">
        <v>1128</v>
      </c>
      <c r="C252" s="494">
        <v>672</v>
      </c>
      <c r="D252" s="414">
        <f t="shared" si="3"/>
        <v>-40.4255319148936</v>
      </c>
      <c r="E252" s="392"/>
    </row>
    <row r="253" ht="36" customHeight="1" spans="1:5">
      <c r="A253" s="568" t="s">
        <v>381</v>
      </c>
      <c r="B253" s="413"/>
      <c r="C253" s="494"/>
      <c r="D253" s="414" t="str">
        <f t="shared" si="3"/>
        <v> </v>
      </c>
      <c r="E253" s="392"/>
    </row>
    <row r="254" ht="36" customHeight="1" spans="1:5">
      <c r="A254" s="568" t="s">
        <v>382</v>
      </c>
      <c r="B254" s="413"/>
      <c r="C254" s="494"/>
      <c r="D254" s="414" t="str">
        <f t="shared" si="3"/>
        <v> </v>
      </c>
      <c r="E254" s="392"/>
    </row>
    <row r="255" ht="36" customHeight="1" spans="1:5">
      <c r="A255" s="568" t="s">
        <v>247</v>
      </c>
      <c r="B255" s="413"/>
      <c r="C255" s="494"/>
      <c r="D255" s="414" t="str">
        <f t="shared" si="3"/>
        <v> </v>
      </c>
      <c r="E255" s="392"/>
    </row>
    <row r="256" ht="36" customHeight="1" spans="1:5">
      <c r="A256" s="568" t="s">
        <v>248</v>
      </c>
      <c r="B256" s="413"/>
      <c r="C256" s="494"/>
      <c r="D256" s="414" t="str">
        <f t="shared" si="3"/>
        <v> </v>
      </c>
      <c r="E256" s="392"/>
    </row>
    <row r="257" ht="36" customHeight="1" spans="1:5">
      <c r="A257" s="568" t="s">
        <v>249</v>
      </c>
      <c r="B257" s="413"/>
      <c r="C257" s="494"/>
      <c r="D257" s="414" t="str">
        <f t="shared" si="3"/>
        <v> </v>
      </c>
      <c r="E257" s="392"/>
    </row>
    <row r="258" ht="36" customHeight="1" spans="1:5">
      <c r="A258" s="568" t="s">
        <v>342</v>
      </c>
      <c r="B258" s="413"/>
      <c r="C258" s="494"/>
      <c r="D258" s="414" t="str">
        <f t="shared" si="3"/>
        <v> </v>
      </c>
      <c r="E258" s="392"/>
    </row>
    <row r="259" ht="36" customHeight="1" spans="1:5">
      <c r="A259" s="568" t="s">
        <v>256</v>
      </c>
      <c r="B259" s="413"/>
      <c r="C259" s="494"/>
      <c r="D259" s="414" t="str">
        <f t="shared" si="3"/>
        <v> </v>
      </c>
      <c r="E259" s="392"/>
    </row>
    <row r="260" ht="36" customHeight="1" spans="1:5">
      <c r="A260" s="568" t="s">
        <v>383</v>
      </c>
      <c r="B260" s="413"/>
      <c r="C260" s="494"/>
      <c r="D260" s="414" t="str">
        <f t="shared" si="3"/>
        <v> </v>
      </c>
      <c r="E260" s="392"/>
    </row>
    <row r="261" ht="36" customHeight="1" spans="1:5">
      <c r="A261" s="568" t="s">
        <v>384</v>
      </c>
      <c r="B261" s="413"/>
      <c r="C261" s="494"/>
      <c r="D261" s="414" t="str">
        <f t="shared" ref="D261:D324" si="4">IFERROR((C261-B261)/B261*100," ")</f>
        <v> </v>
      </c>
      <c r="E261" s="392"/>
    </row>
    <row r="262" ht="36" customHeight="1" spans="1:5">
      <c r="A262" s="568" t="s">
        <v>385</v>
      </c>
      <c r="B262" s="413"/>
      <c r="C262" s="494"/>
      <c r="D262" s="414" t="str">
        <f t="shared" si="4"/>
        <v> </v>
      </c>
      <c r="E262" s="392"/>
    </row>
    <row r="263" ht="36" customHeight="1" spans="1:5">
      <c r="A263" s="568" t="s">
        <v>386</v>
      </c>
      <c r="B263" s="413"/>
      <c r="C263" s="494"/>
      <c r="D263" s="414" t="str">
        <f t="shared" si="4"/>
        <v> </v>
      </c>
      <c r="E263" s="392"/>
    </row>
    <row r="264" ht="36" customHeight="1" spans="1:5">
      <c r="A264" s="568" t="s">
        <v>387</v>
      </c>
      <c r="B264" s="413"/>
      <c r="C264" s="494"/>
      <c r="D264" s="414" t="str">
        <f t="shared" si="4"/>
        <v> </v>
      </c>
      <c r="E264" s="392"/>
    </row>
    <row r="265" ht="36" customHeight="1" spans="1:5">
      <c r="A265" s="568" t="s">
        <v>388</v>
      </c>
      <c r="B265" s="413"/>
      <c r="C265" s="494"/>
      <c r="D265" s="414" t="str">
        <f t="shared" si="4"/>
        <v> </v>
      </c>
      <c r="E265" s="392"/>
    </row>
    <row r="266" ht="36" customHeight="1" spans="1:5">
      <c r="A266" s="568" t="s">
        <v>389</v>
      </c>
      <c r="B266" s="413"/>
      <c r="C266" s="494"/>
      <c r="D266" s="414" t="str">
        <f t="shared" si="4"/>
        <v> </v>
      </c>
      <c r="E266" s="392"/>
    </row>
    <row r="267" ht="36" customHeight="1" spans="1:5">
      <c r="A267" s="568" t="s">
        <v>390</v>
      </c>
      <c r="B267" s="413"/>
      <c r="C267" s="494"/>
      <c r="D267" s="414" t="str">
        <f t="shared" si="4"/>
        <v> </v>
      </c>
      <c r="E267" s="392"/>
    </row>
    <row r="268" ht="36" customHeight="1" spans="1:5">
      <c r="A268" s="568" t="s">
        <v>391</v>
      </c>
      <c r="B268" s="413"/>
      <c r="C268" s="494"/>
      <c r="D268" s="414" t="str">
        <f t="shared" si="4"/>
        <v> </v>
      </c>
      <c r="E268" s="392"/>
    </row>
    <row r="269" ht="36" customHeight="1" spans="1:5">
      <c r="A269" s="568" t="s">
        <v>392</v>
      </c>
      <c r="B269" s="413"/>
      <c r="C269" s="494"/>
      <c r="D269" s="414" t="str">
        <f t="shared" si="4"/>
        <v> </v>
      </c>
      <c r="E269" s="392"/>
    </row>
    <row r="270" ht="36" customHeight="1" spans="1:5">
      <c r="A270" s="568" t="s">
        <v>393</v>
      </c>
      <c r="B270" s="413"/>
      <c r="C270" s="494"/>
      <c r="D270" s="414" t="str">
        <f t="shared" si="4"/>
        <v> </v>
      </c>
      <c r="E270" s="392"/>
    </row>
    <row r="271" ht="36" customHeight="1" spans="1:5">
      <c r="A271" s="568" t="s">
        <v>394</v>
      </c>
      <c r="B271" s="413"/>
      <c r="C271" s="494"/>
      <c r="D271" s="414" t="str">
        <f t="shared" si="4"/>
        <v> </v>
      </c>
      <c r="E271" s="392"/>
    </row>
    <row r="272" ht="36" customHeight="1" spans="1:5">
      <c r="A272" s="568" t="s">
        <v>395</v>
      </c>
      <c r="B272" s="413"/>
      <c r="C272" s="494"/>
      <c r="D272" s="414" t="str">
        <f t="shared" si="4"/>
        <v> </v>
      </c>
      <c r="E272" s="392"/>
    </row>
    <row r="273" ht="36" customHeight="1" spans="1:5">
      <c r="A273" s="568" t="s">
        <v>396</v>
      </c>
      <c r="B273" s="413"/>
      <c r="C273" s="494"/>
      <c r="D273" s="414" t="str">
        <f t="shared" si="4"/>
        <v> </v>
      </c>
      <c r="E273" s="392"/>
    </row>
    <row r="274" ht="36" customHeight="1" spans="1:5">
      <c r="A274" s="568" t="s">
        <v>397</v>
      </c>
      <c r="B274" s="413"/>
      <c r="C274" s="494"/>
      <c r="D274" s="414" t="str">
        <f t="shared" si="4"/>
        <v> </v>
      </c>
      <c r="E274" s="392"/>
    </row>
    <row r="275" ht="36" customHeight="1" spans="1:5">
      <c r="A275" s="568" t="s">
        <v>398</v>
      </c>
      <c r="B275" s="413"/>
      <c r="C275" s="494"/>
      <c r="D275" s="414" t="str">
        <f t="shared" si="4"/>
        <v> </v>
      </c>
      <c r="E275" s="392"/>
    </row>
    <row r="276" ht="36" customHeight="1" spans="1:5">
      <c r="A276" s="568" t="s">
        <v>399</v>
      </c>
      <c r="B276" s="413"/>
      <c r="C276" s="494"/>
      <c r="D276" s="414" t="str">
        <f t="shared" si="4"/>
        <v> </v>
      </c>
      <c r="E276" s="392"/>
    </row>
    <row r="277" ht="36" customHeight="1" spans="1:5">
      <c r="A277" s="568" t="s">
        <v>400</v>
      </c>
      <c r="B277" s="413"/>
      <c r="C277" s="494"/>
      <c r="D277" s="414" t="str">
        <f t="shared" si="4"/>
        <v> </v>
      </c>
      <c r="E277" s="392"/>
    </row>
    <row r="278" ht="36" customHeight="1" spans="1:5">
      <c r="A278" s="568" t="s">
        <v>401</v>
      </c>
      <c r="B278" s="413"/>
      <c r="C278" s="494"/>
      <c r="D278" s="414" t="str">
        <f t="shared" si="4"/>
        <v> </v>
      </c>
      <c r="E278" s="392"/>
    </row>
    <row r="279" ht="36" customHeight="1" spans="1:5">
      <c r="A279" s="568" t="s">
        <v>402</v>
      </c>
      <c r="B279" s="413"/>
      <c r="C279" s="494"/>
      <c r="D279" s="414" t="str">
        <f t="shared" si="4"/>
        <v> </v>
      </c>
      <c r="E279" s="392"/>
    </row>
    <row r="280" ht="36" customHeight="1" spans="1:5">
      <c r="A280" s="568" t="s">
        <v>403</v>
      </c>
      <c r="B280" s="413"/>
      <c r="C280" s="494"/>
      <c r="D280" s="414" t="str">
        <f t="shared" si="4"/>
        <v> </v>
      </c>
      <c r="E280" s="392"/>
    </row>
    <row r="281" ht="36" customHeight="1" spans="1:5">
      <c r="A281" s="568" t="s">
        <v>404</v>
      </c>
      <c r="B281" s="413"/>
      <c r="C281" s="494"/>
      <c r="D281" s="414" t="str">
        <f t="shared" si="4"/>
        <v> </v>
      </c>
      <c r="E281" s="392"/>
    </row>
    <row r="282" ht="36" customHeight="1" spans="1:5">
      <c r="A282" s="568" t="s">
        <v>405</v>
      </c>
      <c r="B282" s="413"/>
      <c r="C282" s="494"/>
      <c r="D282" s="414" t="str">
        <f t="shared" si="4"/>
        <v> </v>
      </c>
      <c r="E282" s="392"/>
    </row>
    <row r="283" ht="36" customHeight="1" spans="1:5">
      <c r="A283" s="568" t="s">
        <v>406</v>
      </c>
      <c r="B283" s="413"/>
      <c r="C283" s="494"/>
      <c r="D283" s="414" t="str">
        <f t="shared" si="4"/>
        <v> </v>
      </c>
      <c r="E283" s="392"/>
    </row>
    <row r="284" ht="36" customHeight="1" spans="1:5">
      <c r="A284" s="568" t="s">
        <v>407</v>
      </c>
      <c r="B284" s="413"/>
      <c r="C284" s="494"/>
      <c r="D284" s="414" t="str">
        <f t="shared" si="4"/>
        <v> </v>
      </c>
      <c r="E284" s="392"/>
    </row>
    <row r="285" ht="36" customHeight="1" spans="1:5">
      <c r="A285" s="568" t="s">
        <v>408</v>
      </c>
      <c r="B285" s="413"/>
      <c r="C285" s="494"/>
      <c r="D285" s="414" t="str">
        <f t="shared" si="4"/>
        <v> </v>
      </c>
      <c r="E285" s="392"/>
    </row>
    <row r="286" ht="36" customHeight="1" spans="1:5">
      <c r="A286" s="568" t="s">
        <v>247</v>
      </c>
      <c r="B286" s="413"/>
      <c r="C286" s="494"/>
      <c r="D286" s="414" t="str">
        <f t="shared" si="4"/>
        <v> </v>
      </c>
      <c r="E286" s="392"/>
    </row>
    <row r="287" ht="36" customHeight="1" spans="1:5">
      <c r="A287" s="568" t="s">
        <v>248</v>
      </c>
      <c r="B287" s="413"/>
      <c r="C287" s="494"/>
      <c r="D287" s="414" t="str">
        <f t="shared" si="4"/>
        <v> </v>
      </c>
      <c r="E287" s="392"/>
    </row>
    <row r="288" ht="36" customHeight="1" spans="1:5">
      <c r="A288" s="568" t="s">
        <v>249</v>
      </c>
      <c r="B288" s="413"/>
      <c r="C288" s="494"/>
      <c r="D288" s="414" t="str">
        <f t="shared" si="4"/>
        <v> </v>
      </c>
      <c r="E288" s="392"/>
    </row>
    <row r="289" ht="36" customHeight="1" spans="1:5">
      <c r="A289" s="568" t="s">
        <v>256</v>
      </c>
      <c r="B289" s="413"/>
      <c r="C289" s="494"/>
      <c r="D289" s="414" t="str">
        <f t="shared" si="4"/>
        <v> </v>
      </c>
      <c r="E289" s="392"/>
    </row>
    <row r="290" ht="36" customHeight="1" spans="1:5">
      <c r="A290" s="568" t="s">
        <v>409</v>
      </c>
      <c r="B290" s="413"/>
      <c r="C290" s="494"/>
      <c r="D290" s="414" t="str">
        <f t="shared" si="4"/>
        <v> </v>
      </c>
      <c r="E290" s="392"/>
    </row>
    <row r="291" ht="36" customHeight="1" spans="1:5">
      <c r="A291" s="568" t="s">
        <v>410</v>
      </c>
      <c r="B291" s="413"/>
      <c r="C291" s="494"/>
      <c r="D291" s="414" t="str">
        <f t="shared" si="4"/>
        <v> </v>
      </c>
      <c r="E291" s="392"/>
    </row>
    <row r="292" ht="36" customHeight="1" spans="1:5">
      <c r="A292" s="568" t="s">
        <v>411</v>
      </c>
      <c r="B292" s="413"/>
      <c r="C292" s="494"/>
      <c r="D292" s="414" t="str">
        <f t="shared" si="4"/>
        <v> </v>
      </c>
      <c r="E292" s="392"/>
    </row>
    <row r="293" ht="36" customHeight="1" spans="1:5">
      <c r="A293" s="568" t="s">
        <v>412</v>
      </c>
      <c r="B293" s="413">
        <f>B294</f>
        <v>600</v>
      </c>
      <c r="C293" s="494"/>
      <c r="D293" s="414">
        <f t="shared" si="4"/>
        <v>-100</v>
      </c>
      <c r="E293" s="392"/>
    </row>
    <row r="294" ht="36" customHeight="1" spans="1:5">
      <c r="A294" s="568" t="s">
        <v>413</v>
      </c>
      <c r="B294" s="413">
        <f>B302</f>
        <v>600</v>
      </c>
      <c r="C294" s="494"/>
      <c r="D294" s="414">
        <f t="shared" si="4"/>
        <v>-100</v>
      </c>
      <c r="E294" s="392"/>
    </row>
    <row r="295" ht="36" customHeight="1" spans="1:5">
      <c r="A295" s="568" t="s">
        <v>414</v>
      </c>
      <c r="B295" s="413"/>
      <c r="C295" s="494"/>
      <c r="D295" s="414" t="str">
        <f t="shared" si="4"/>
        <v> </v>
      </c>
      <c r="E295" s="392"/>
    </row>
    <row r="296" ht="36" customHeight="1" spans="1:5">
      <c r="A296" s="568" t="s">
        <v>415</v>
      </c>
      <c r="B296" s="413"/>
      <c r="C296" s="494"/>
      <c r="D296" s="414" t="str">
        <f t="shared" si="4"/>
        <v> </v>
      </c>
      <c r="E296" s="392"/>
    </row>
    <row r="297" ht="36" customHeight="1" spans="1:5">
      <c r="A297" s="568" t="s">
        <v>416</v>
      </c>
      <c r="B297" s="413"/>
      <c r="C297" s="494"/>
      <c r="D297" s="414" t="str">
        <f t="shared" si="4"/>
        <v> </v>
      </c>
      <c r="E297" s="392"/>
    </row>
    <row r="298" ht="36" customHeight="1" spans="1:5">
      <c r="A298" s="568" t="s">
        <v>417</v>
      </c>
      <c r="B298" s="413"/>
      <c r="C298" s="494"/>
      <c r="D298" s="414" t="str">
        <f t="shared" si="4"/>
        <v> </v>
      </c>
      <c r="E298" s="392"/>
    </row>
    <row r="299" ht="36" customHeight="1" spans="1:5">
      <c r="A299" s="568" t="s">
        <v>418</v>
      </c>
      <c r="B299" s="413"/>
      <c r="C299" s="494"/>
      <c r="D299" s="414" t="str">
        <f t="shared" si="4"/>
        <v> </v>
      </c>
      <c r="E299" s="392"/>
    </row>
    <row r="300" ht="36" customHeight="1" spans="1:5">
      <c r="A300" s="568" t="s">
        <v>419</v>
      </c>
      <c r="B300" s="413"/>
      <c r="C300" s="494"/>
      <c r="D300" s="414" t="str">
        <f t="shared" si="4"/>
        <v> </v>
      </c>
      <c r="E300" s="392"/>
    </row>
    <row r="301" ht="36" customHeight="1" spans="1:5">
      <c r="A301" s="568" t="s">
        <v>420</v>
      </c>
      <c r="B301" s="413"/>
      <c r="C301" s="494"/>
      <c r="D301" s="414" t="str">
        <f t="shared" si="4"/>
        <v> </v>
      </c>
      <c r="E301" s="392"/>
    </row>
    <row r="302" ht="36" customHeight="1" spans="1:5">
      <c r="A302" s="568" t="s">
        <v>421</v>
      </c>
      <c r="B302" s="413">
        <f>SUM(B303:B309)</f>
        <v>600</v>
      </c>
      <c r="C302" s="494"/>
      <c r="D302" s="414">
        <f t="shared" si="4"/>
        <v>-100</v>
      </c>
      <c r="E302" s="392"/>
    </row>
    <row r="303" ht="36" customHeight="1" spans="1:5">
      <c r="A303" s="568" t="s">
        <v>422</v>
      </c>
      <c r="B303" s="413"/>
      <c r="C303" s="494"/>
      <c r="D303" s="414" t="str">
        <f t="shared" si="4"/>
        <v> </v>
      </c>
      <c r="E303" s="392"/>
    </row>
    <row r="304" ht="36" customHeight="1" spans="1:5">
      <c r="A304" s="568" t="s">
        <v>423</v>
      </c>
      <c r="B304" s="413"/>
      <c r="C304" s="494"/>
      <c r="D304" s="414" t="str">
        <f t="shared" si="4"/>
        <v> </v>
      </c>
      <c r="E304" s="392"/>
    </row>
    <row r="305" ht="36" customHeight="1" spans="1:5">
      <c r="A305" s="568" t="s">
        <v>424</v>
      </c>
      <c r="B305" s="413"/>
      <c r="C305" s="494"/>
      <c r="D305" s="414" t="str">
        <f t="shared" si="4"/>
        <v> </v>
      </c>
      <c r="E305" s="392"/>
    </row>
    <row r="306" ht="36" customHeight="1" spans="1:5">
      <c r="A306" s="568" t="s">
        <v>425</v>
      </c>
      <c r="B306" s="413"/>
      <c r="C306" s="494"/>
      <c r="D306" s="414" t="str">
        <f t="shared" si="4"/>
        <v> </v>
      </c>
      <c r="E306" s="392"/>
    </row>
    <row r="307" ht="36" customHeight="1" spans="1:5">
      <c r="A307" s="568" t="s">
        <v>426</v>
      </c>
      <c r="B307" s="413"/>
      <c r="C307" s="494"/>
      <c r="D307" s="414" t="str">
        <f t="shared" si="4"/>
        <v> </v>
      </c>
      <c r="E307" s="392"/>
    </row>
    <row r="308" ht="36" customHeight="1" spans="1:5">
      <c r="A308" s="568" t="s">
        <v>427</v>
      </c>
      <c r="B308" s="413"/>
      <c r="C308" s="494"/>
      <c r="D308" s="414" t="str">
        <f t="shared" si="4"/>
        <v> </v>
      </c>
      <c r="E308" s="392"/>
    </row>
    <row r="309" ht="36" customHeight="1" spans="1:5">
      <c r="A309" s="568" t="s">
        <v>428</v>
      </c>
      <c r="B309" s="413">
        <v>600</v>
      </c>
      <c r="C309" s="494"/>
      <c r="D309" s="414">
        <f t="shared" si="4"/>
        <v>-100</v>
      </c>
      <c r="E309" s="392"/>
    </row>
    <row r="310" ht="36" customHeight="1" spans="1:5">
      <c r="A310" s="568" t="s">
        <v>429</v>
      </c>
      <c r="B310" s="413"/>
      <c r="C310" s="494"/>
      <c r="D310" s="414" t="str">
        <f t="shared" si="4"/>
        <v> </v>
      </c>
      <c r="E310" s="392"/>
    </row>
    <row r="311" ht="36" customHeight="1" spans="1:5">
      <c r="A311" s="568" t="s">
        <v>430</v>
      </c>
      <c r="B311" s="413"/>
      <c r="C311" s="494"/>
      <c r="D311" s="414" t="str">
        <f t="shared" si="4"/>
        <v> </v>
      </c>
      <c r="E311" s="392"/>
    </row>
    <row r="312" ht="36" customHeight="1" spans="1:5">
      <c r="A312" s="568" t="s">
        <v>431</v>
      </c>
      <c r="B312" s="413">
        <f>SUM(B313,B316,B327,B334,B342,B351,B365,B375,B385,B393,B399)</f>
        <v>15527</v>
      </c>
      <c r="C312" s="494">
        <f>SUM(C313,C316,C327,C334,C342,C351,C365,C375,C385,C393,C399)</f>
        <v>16777</v>
      </c>
      <c r="D312" s="414">
        <f t="shared" si="4"/>
        <v>8.05049269015264</v>
      </c>
      <c r="E312" s="392"/>
    </row>
    <row r="313" ht="36" customHeight="1" spans="1:5">
      <c r="A313" s="568" t="s">
        <v>432</v>
      </c>
      <c r="B313" s="413"/>
      <c r="C313" s="494"/>
      <c r="D313" s="414" t="str">
        <f t="shared" si="4"/>
        <v> </v>
      </c>
      <c r="E313" s="392"/>
    </row>
    <row r="314" ht="36" customHeight="1" spans="1:5">
      <c r="A314" s="568" t="s">
        <v>433</v>
      </c>
      <c r="B314" s="413"/>
      <c r="C314" s="494"/>
      <c r="D314" s="414" t="str">
        <f t="shared" si="4"/>
        <v> </v>
      </c>
      <c r="E314" s="392"/>
    </row>
    <row r="315" ht="36" customHeight="1" spans="1:5">
      <c r="A315" s="568" t="s">
        <v>434</v>
      </c>
      <c r="B315" s="413"/>
      <c r="C315" s="494"/>
      <c r="D315" s="414" t="str">
        <f t="shared" si="4"/>
        <v> </v>
      </c>
      <c r="E315" s="392"/>
    </row>
    <row r="316" ht="36" customHeight="1" spans="1:5">
      <c r="A316" s="568" t="s">
        <v>435</v>
      </c>
      <c r="B316" s="413">
        <f>SUM(B317:B326)</f>
        <v>14076</v>
      </c>
      <c r="C316" s="494">
        <f>SUM(C317:C326)</f>
        <v>15096</v>
      </c>
      <c r="D316" s="414">
        <f t="shared" si="4"/>
        <v>7.2463768115942</v>
      </c>
      <c r="E316" s="392"/>
    </row>
    <row r="317" ht="36" customHeight="1" spans="1:5">
      <c r="A317" s="568" t="s">
        <v>247</v>
      </c>
      <c r="B317" s="413">
        <v>13590</v>
      </c>
      <c r="C317" s="494">
        <v>13979</v>
      </c>
      <c r="D317" s="414">
        <f t="shared" si="4"/>
        <v>2.86239882266372</v>
      </c>
      <c r="E317" s="392"/>
    </row>
    <row r="318" ht="36" customHeight="1" spans="1:5">
      <c r="A318" s="568" t="s">
        <v>248</v>
      </c>
      <c r="B318" s="413"/>
      <c r="C318" s="494"/>
      <c r="D318" s="414" t="str">
        <f t="shared" si="4"/>
        <v> </v>
      </c>
      <c r="E318" s="392"/>
    </row>
    <row r="319" ht="36" customHeight="1" spans="1:5">
      <c r="A319" s="568" t="s">
        <v>249</v>
      </c>
      <c r="B319" s="413"/>
      <c r="C319" s="494"/>
      <c r="D319" s="414" t="str">
        <f t="shared" si="4"/>
        <v> </v>
      </c>
      <c r="E319" s="392"/>
    </row>
    <row r="320" ht="36" customHeight="1" spans="1:5">
      <c r="A320" s="568" t="s">
        <v>288</v>
      </c>
      <c r="B320" s="413"/>
      <c r="C320" s="494"/>
      <c r="D320" s="414" t="str">
        <f t="shared" si="4"/>
        <v> </v>
      </c>
      <c r="E320" s="392"/>
    </row>
    <row r="321" ht="36" customHeight="1" spans="1:5">
      <c r="A321" s="568" t="s">
        <v>436</v>
      </c>
      <c r="B321" s="413">
        <v>486</v>
      </c>
      <c r="C321" s="494">
        <v>233</v>
      </c>
      <c r="D321" s="414">
        <f t="shared" si="4"/>
        <v>-52.0576131687243</v>
      </c>
      <c r="E321" s="392"/>
    </row>
    <row r="322" ht="36" customHeight="1" spans="1:5">
      <c r="A322" s="568" t="s">
        <v>437</v>
      </c>
      <c r="B322" s="413"/>
      <c r="C322" s="494"/>
      <c r="D322" s="414" t="str">
        <f t="shared" si="4"/>
        <v> </v>
      </c>
      <c r="E322" s="392"/>
    </row>
    <row r="323" ht="36" customHeight="1" spans="1:5">
      <c r="A323" s="568" t="s">
        <v>438</v>
      </c>
      <c r="B323" s="413"/>
      <c r="C323" s="494"/>
      <c r="D323" s="414" t="str">
        <f t="shared" si="4"/>
        <v> </v>
      </c>
      <c r="E323" s="392"/>
    </row>
    <row r="324" ht="36" customHeight="1" spans="1:5">
      <c r="A324" s="568" t="s">
        <v>439</v>
      </c>
      <c r="B324" s="413"/>
      <c r="C324" s="494"/>
      <c r="D324" s="414" t="str">
        <f t="shared" si="4"/>
        <v> </v>
      </c>
      <c r="E324" s="392"/>
    </row>
    <row r="325" ht="36" customHeight="1" spans="1:5">
      <c r="A325" s="568" t="s">
        <v>256</v>
      </c>
      <c r="B325" s="413"/>
      <c r="C325" s="494"/>
      <c r="D325" s="414" t="str">
        <f t="shared" ref="D325:D388" si="5">IFERROR((C325-B325)/B325*100," ")</f>
        <v> </v>
      </c>
      <c r="E325" s="392"/>
    </row>
    <row r="326" ht="36" customHeight="1" spans="1:5">
      <c r="A326" s="568" t="s">
        <v>440</v>
      </c>
      <c r="B326" s="413"/>
      <c r="C326" s="494">
        <v>884</v>
      </c>
      <c r="D326" s="414" t="str">
        <f t="shared" si="5"/>
        <v> </v>
      </c>
      <c r="E326" s="392"/>
    </row>
    <row r="327" ht="36" customHeight="1" spans="1:5">
      <c r="A327" s="568" t="s">
        <v>441</v>
      </c>
      <c r="B327" s="413"/>
      <c r="C327" s="494">
        <f>SUM(C328:C333)</f>
        <v>3</v>
      </c>
      <c r="D327" s="414" t="str">
        <f t="shared" si="5"/>
        <v> </v>
      </c>
      <c r="E327" s="392"/>
    </row>
    <row r="328" ht="36" customHeight="1" spans="1:5">
      <c r="A328" s="568" t="s">
        <v>247</v>
      </c>
      <c r="B328" s="413"/>
      <c r="C328" s="494">
        <v>3</v>
      </c>
      <c r="D328" s="414" t="str">
        <f t="shared" si="5"/>
        <v> </v>
      </c>
      <c r="E328" s="392"/>
    </row>
    <row r="329" ht="36" customHeight="1" spans="1:5">
      <c r="A329" s="568" t="s">
        <v>248</v>
      </c>
      <c r="B329" s="413"/>
      <c r="C329" s="494"/>
      <c r="D329" s="414" t="str">
        <f t="shared" si="5"/>
        <v> </v>
      </c>
      <c r="E329" s="392"/>
    </row>
    <row r="330" ht="36" customHeight="1" spans="1:5">
      <c r="A330" s="568" t="s">
        <v>249</v>
      </c>
      <c r="B330" s="413"/>
      <c r="C330" s="494"/>
      <c r="D330" s="414" t="str">
        <f t="shared" si="5"/>
        <v> </v>
      </c>
      <c r="E330" s="392"/>
    </row>
    <row r="331" ht="36" customHeight="1" spans="1:5">
      <c r="A331" s="568" t="s">
        <v>442</v>
      </c>
      <c r="B331" s="413"/>
      <c r="C331" s="494"/>
      <c r="D331" s="414" t="str">
        <f t="shared" si="5"/>
        <v> </v>
      </c>
      <c r="E331" s="392"/>
    </row>
    <row r="332" ht="36" customHeight="1" spans="1:5">
      <c r="A332" s="568" t="s">
        <v>256</v>
      </c>
      <c r="B332" s="413"/>
      <c r="C332" s="494"/>
      <c r="D332" s="414" t="str">
        <f t="shared" si="5"/>
        <v> </v>
      </c>
      <c r="E332" s="392"/>
    </row>
    <row r="333" ht="36" customHeight="1" spans="1:5">
      <c r="A333" s="568" t="s">
        <v>443</v>
      </c>
      <c r="B333" s="413"/>
      <c r="C333" s="494"/>
      <c r="D333" s="414" t="str">
        <f t="shared" si="5"/>
        <v> </v>
      </c>
      <c r="E333" s="392"/>
    </row>
    <row r="334" ht="36" customHeight="1" spans="1:5">
      <c r="A334" s="568" t="s">
        <v>444</v>
      </c>
      <c r="B334" s="413">
        <f>SUM(B335:B339)</f>
        <v>67</v>
      </c>
      <c r="C334" s="494">
        <f>SUM(C335:C339)</f>
        <v>67</v>
      </c>
      <c r="D334" s="414">
        <f t="shared" si="5"/>
        <v>0</v>
      </c>
      <c r="E334" s="392"/>
    </row>
    <row r="335" ht="36" customHeight="1" spans="1:5">
      <c r="A335" s="568" t="s">
        <v>247</v>
      </c>
      <c r="B335" s="413">
        <v>67</v>
      </c>
      <c r="C335" s="494">
        <v>67</v>
      </c>
      <c r="D335" s="414">
        <f t="shared" si="5"/>
        <v>0</v>
      </c>
      <c r="E335" s="392"/>
    </row>
    <row r="336" ht="36" customHeight="1" spans="1:5">
      <c r="A336" s="568" t="s">
        <v>248</v>
      </c>
      <c r="B336" s="413"/>
      <c r="C336" s="494"/>
      <c r="D336" s="414" t="str">
        <f t="shared" si="5"/>
        <v> </v>
      </c>
      <c r="E336" s="392"/>
    </row>
    <row r="337" ht="36" customHeight="1" spans="1:5">
      <c r="A337" s="568" t="s">
        <v>249</v>
      </c>
      <c r="B337" s="413"/>
      <c r="C337" s="494"/>
      <c r="D337" s="414" t="str">
        <f t="shared" si="5"/>
        <v> </v>
      </c>
      <c r="E337" s="392"/>
    </row>
    <row r="338" ht="36" customHeight="1" spans="1:5">
      <c r="A338" s="568" t="s">
        <v>445</v>
      </c>
      <c r="B338" s="413"/>
      <c r="C338" s="494"/>
      <c r="D338" s="414" t="str">
        <f t="shared" si="5"/>
        <v> </v>
      </c>
      <c r="E338" s="392"/>
    </row>
    <row r="339" ht="36" customHeight="1" spans="1:5">
      <c r="A339" s="568" t="s">
        <v>446</v>
      </c>
      <c r="B339" s="413"/>
      <c r="C339" s="494"/>
      <c r="D339" s="414" t="str">
        <f t="shared" si="5"/>
        <v> </v>
      </c>
      <c r="E339" s="392"/>
    </row>
    <row r="340" ht="36" customHeight="1" spans="1:5">
      <c r="A340" s="568" t="s">
        <v>256</v>
      </c>
      <c r="B340" s="413"/>
      <c r="C340" s="494"/>
      <c r="D340" s="414" t="str">
        <f t="shared" si="5"/>
        <v> </v>
      </c>
      <c r="E340" s="392"/>
    </row>
    <row r="341" ht="36" customHeight="1" spans="1:5">
      <c r="A341" s="568" t="s">
        <v>447</v>
      </c>
      <c r="B341" s="413"/>
      <c r="C341" s="494"/>
      <c r="D341" s="414" t="str">
        <f t="shared" si="5"/>
        <v> </v>
      </c>
      <c r="E341" s="392"/>
    </row>
    <row r="342" ht="36" customHeight="1" spans="1:5">
      <c r="A342" s="568" t="s">
        <v>448</v>
      </c>
      <c r="B342" s="413">
        <f>SUM(B343:B350)</f>
        <v>286</v>
      </c>
      <c r="C342" s="494">
        <f>SUM(C343:C350)</f>
        <v>373</v>
      </c>
      <c r="D342" s="414">
        <f t="shared" si="5"/>
        <v>30.4195804195804</v>
      </c>
      <c r="E342" s="392"/>
    </row>
    <row r="343" ht="36" customHeight="1" spans="1:5">
      <c r="A343" s="568" t="s">
        <v>247</v>
      </c>
      <c r="B343" s="413">
        <v>286</v>
      </c>
      <c r="C343" s="494">
        <v>373</v>
      </c>
      <c r="D343" s="414">
        <f t="shared" si="5"/>
        <v>30.4195804195804</v>
      </c>
      <c r="E343" s="392"/>
    </row>
    <row r="344" ht="36" customHeight="1" spans="1:5">
      <c r="A344" s="568" t="s">
        <v>248</v>
      </c>
      <c r="B344" s="413"/>
      <c r="C344" s="494"/>
      <c r="D344" s="414" t="str">
        <f t="shared" si="5"/>
        <v> </v>
      </c>
      <c r="E344" s="392"/>
    </row>
    <row r="345" ht="36" customHeight="1" spans="1:5">
      <c r="A345" s="568" t="s">
        <v>249</v>
      </c>
      <c r="B345" s="413"/>
      <c r="C345" s="494"/>
      <c r="D345" s="414" t="str">
        <f t="shared" si="5"/>
        <v> </v>
      </c>
      <c r="E345" s="392"/>
    </row>
    <row r="346" ht="36" customHeight="1" spans="1:5">
      <c r="A346" s="568" t="s">
        <v>449</v>
      </c>
      <c r="B346" s="413"/>
      <c r="C346" s="494"/>
      <c r="D346" s="414" t="str">
        <f t="shared" si="5"/>
        <v> </v>
      </c>
      <c r="E346" s="392"/>
    </row>
    <row r="347" ht="36" customHeight="1" spans="1:5">
      <c r="A347" s="568" t="s">
        <v>450</v>
      </c>
      <c r="B347" s="413"/>
      <c r="C347" s="494"/>
      <c r="D347" s="414" t="str">
        <f t="shared" si="5"/>
        <v> </v>
      </c>
      <c r="E347" s="392"/>
    </row>
    <row r="348" ht="36" customHeight="1" spans="1:5">
      <c r="A348" s="568" t="s">
        <v>451</v>
      </c>
      <c r="B348" s="413"/>
      <c r="C348" s="494"/>
      <c r="D348" s="414" t="str">
        <f t="shared" si="5"/>
        <v> </v>
      </c>
      <c r="E348" s="392"/>
    </row>
    <row r="349" ht="36" customHeight="1" spans="1:5">
      <c r="A349" s="568" t="s">
        <v>256</v>
      </c>
      <c r="B349" s="413"/>
      <c r="C349" s="494"/>
      <c r="D349" s="414" t="str">
        <f t="shared" si="5"/>
        <v> </v>
      </c>
      <c r="E349" s="392"/>
    </row>
    <row r="350" ht="36" customHeight="1" spans="1:5">
      <c r="A350" s="568" t="s">
        <v>452</v>
      </c>
      <c r="B350" s="413"/>
      <c r="C350" s="494"/>
      <c r="D350" s="414" t="str">
        <f t="shared" si="5"/>
        <v> </v>
      </c>
      <c r="E350" s="392"/>
    </row>
    <row r="351" ht="36" customHeight="1" spans="1:5">
      <c r="A351" s="568" t="s">
        <v>453</v>
      </c>
      <c r="B351" s="413">
        <f>SUM(B352:B364)</f>
        <v>1082</v>
      </c>
      <c r="C351" s="494">
        <f>SUM(C352:C364)</f>
        <v>1234</v>
      </c>
      <c r="D351" s="414">
        <f t="shared" si="5"/>
        <v>14.0480591497227</v>
      </c>
      <c r="E351" s="392"/>
    </row>
    <row r="352" ht="36" customHeight="1" spans="1:5">
      <c r="A352" s="568" t="s">
        <v>247</v>
      </c>
      <c r="B352" s="413">
        <v>693</v>
      </c>
      <c r="C352" s="494">
        <v>676</v>
      </c>
      <c r="D352" s="414">
        <f t="shared" si="5"/>
        <v>-2.45310245310245</v>
      </c>
      <c r="E352" s="392"/>
    </row>
    <row r="353" ht="36" customHeight="1" spans="1:5">
      <c r="A353" s="568" t="s">
        <v>248</v>
      </c>
      <c r="B353" s="413"/>
      <c r="C353" s="494"/>
      <c r="D353" s="414" t="str">
        <f t="shared" si="5"/>
        <v> </v>
      </c>
      <c r="E353" s="392"/>
    </row>
    <row r="354" ht="36" customHeight="1" spans="1:5">
      <c r="A354" s="568" t="s">
        <v>249</v>
      </c>
      <c r="B354" s="413"/>
      <c r="C354" s="494"/>
      <c r="D354" s="414" t="str">
        <f t="shared" si="5"/>
        <v> </v>
      </c>
      <c r="E354" s="392"/>
    </row>
    <row r="355" ht="36" customHeight="1" spans="1:5">
      <c r="A355" s="568" t="s">
        <v>454</v>
      </c>
      <c r="B355" s="413">
        <v>154</v>
      </c>
      <c r="C355" s="494">
        <v>132</v>
      </c>
      <c r="D355" s="414">
        <f t="shared" si="5"/>
        <v>-14.2857142857143</v>
      </c>
      <c r="E355" s="392"/>
    </row>
    <row r="356" ht="36" customHeight="1" spans="1:5">
      <c r="A356" s="568" t="s">
        <v>455</v>
      </c>
      <c r="B356" s="413"/>
      <c r="C356" s="494"/>
      <c r="D356" s="414" t="str">
        <f t="shared" si="5"/>
        <v> </v>
      </c>
      <c r="E356" s="392"/>
    </row>
    <row r="357" ht="36" customHeight="1" spans="1:5">
      <c r="A357" s="568" t="s">
        <v>456</v>
      </c>
      <c r="B357" s="413"/>
      <c r="C357" s="494"/>
      <c r="D357" s="414" t="str">
        <f t="shared" si="5"/>
        <v> </v>
      </c>
      <c r="E357" s="392"/>
    </row>
    <row r="358" ht="36" customHeight="1" spans="1:5">
      <c r="A358" s="568" t="s">
        <v>457</v>
      </c>
      <c r="B358" s="413">
        <v>50</v>
      </c>
      <c r="C358" s="494">
        <v>14</v>
      </c>
      <c r="D358" s="414">
        <f t="shared" si="5"/>
        <v>-72</v>
      </c>
      <c r="E358" s="392"/>
    </row>
    <row r="359" ht="36" customHeight="1" spans="1:5">
      <c r="A359" s="568" t="s">
        <v>458</v>
      </c>
      <c r="B359" s="413"/>
      <c r="C359" s="494"/>
      <c r="D359" s="414" t="str">
        <f t="shared" si="5"/>
        <v> </v>
      </c>
      <c r="E359" s="392"/>
    </row>
    <row r="360" ht="36" customHeight="1" spans="1:5">
      <c r="A360" s="568" t="s">
        <v>459</v>
      </c>
      <c r="B360" s="413">
        <v>115</v>
      </c>
      <c r="C360" s="494">
        <v>91</v>
      </c>
      <c r="D360" s="414">
        <f t="shared" si="5"/>
        <v>-20.8695652173913</v>
      </c>
      <c r="E360" s="392"/>
    </row>
    <row r="361" ht="36" customHeight="1" spans="1:5">
      <c r="A361" s="568" t="s">
        <v>460</v>
      </c>
      <c r="B361" s="413">
        <v>9</v>
      </c>
      <c r="C361" s="494">
        <v>23</v>
      </c>
      <c r="D361" s="414">
        <f t="shared" si="5"/>
        <v>155.555555555556</v>
      </c>
      <c r="E361" s="392"/>
    </row>
    <row r="362" ht="36" customHeight="1" spans="1:5">
      <c r="A362" s="568" t="s">
        <v>288</v>
      </c>
      <c r="B362" s="413"/>
      <c r="C362" s="494"/>
      <c r="D362" s="414" t="str">
        <f t="shared" si="5"/>
        <v> </v>
      </c>
      <c r="E362" s="392"/>
    </row>
    <row r="363" ht="36" customHeight="1" spans="1:5">
      <c r="A363" s="568" t="s">
        <v>256</v>
      </c>
      <c r="B363" s="413">
        <v>46</v>
      </c>
      <c r="C363" s="494">
        <v>53</v>
      </c>
      <c r="D363" s="414">
        <f t="shared" si="5"/>
        <v>15.2173913043478</v>
      </c>
      <c r="E363" s="392"/>
    </row>
    <row r="364" ht="36" customHeight="1" spans="1:5">
      <c r="A364" s="568" t="s">
        <v>461</v>
      </c>
      <c r="B364" s="413">
        <v>15</v>
      </c>
      <c r="C364" s="494">
        <v>245</v>
      </c>
      <c r="D364" s="414">
        <f t="shared" si="5"/>
        <v>1533.33333333333</v>
      </c>
      <c r="E364" s="392"/>
    </row>
    <row r="365" ht="36" customHeight="1" spans="1:5">
      <c r="A365" s="568" t="s">
        <v>462</v>
      </c>
      <c r="B365" s="413"/>
      <c r="C365" s="494"/>
      <c r="D365" s="414" t="str">
        <f t="shared" si="5"/>
        <v> </v>
      </c>
      <c r="E365" s="392"/>
    </row>
    <row r="366" ht="36" customHeight="1" spans="1:5">
      <c r="A366" s="568" t="s">
        <v>247</v>
      </c>
      <c r="B366" s="413"/>
      <c r="C366" s="494"/>
      <c r="D366" s="414" t="str">
        <f t="shared" si="5"/>
        <v> </v>
      </c>
      <c r="E366" s="392"/>
    </row>
    <row r="367" ht="36" customHeight="1" spans="1:5">
      <c r="A367" s="568" t="s">
        <v>248</v>
      </c>
      <c r="B367" s="413"/>
      <c r="C367" s="494"/>
      <c r="D367" s="414" t="str">
        <f t="shared" si="5"/>
        <v> </v>
      </c>
      <c r="E367" s="392"/>
    </row>
    <row r="368" ht="36" customHeight="1" spans="1:5">
      <c r="A368" s="568" t="s">
        <v>249</v>
      </c>
      <c r="B368" s="413"/>
      <c r="C368" s="494"/>
      <c r="D368" s="414" t="str">
        <f t="shared" si="5"/>
        <v> </v>
      </c>
      <c r="E368" s="392"/>
    </row>
    <row r="369" ht="36" customHeight="1" spans="1:5">
      <c r="A369" s="568" t="s">
        <v>463</v>
      </c>
      <c r="B369" s="413"/>
      <c r="C369" s="494"/>
      <c r="D369" s="414" t="str">
        <f t="shared" si="5"/>
        <v> </v>
      </c>
      <c r="E369" s="392"/>
    </row>
    <row r="370" ht="36" customHeight="1" spans="1:5">
      <c r="A370" s="568" t="s">
        <v>464</v>
      </c>
      <c r="B370" s="413"/>
      <c r="C370" s="494"/>
      <c r="D370" s="414" t="str">
        <f t="shared" si="5"/>
        <v> </v>
      </c>
      <c r="E370" s="392"/>
    </row>
    <row r="371" ht="36" customHeight="1" spans="1:5">
      <c r="A371" s="568" t="s">
        <v>465</v>
      </c>
      <c r="B371" s="413"/>
      <c r="C371" s="494"/>
      <c r="D371" s="414" t="str">
        <f t="shared" si="5"/>
        <v> </v>
      </c>
      <c r="E371" s="392"/>
    </row>
    <row r="372" ht="36" customHeight="1" spans="1:5">
      <c r="A372" s="568" t="s">
        <v>288</v>
      </c>
      <c r="B372" s="413"/>
      <c r="C372" s="494"/>
      <c r="D372" s="414" t="str">
        <f t="shared" si="5"/>
        <v> </v>
      </c>
      <c r="E372" s="392"/>
    </row>
    <row r="373" ht="36" customHeight="1" spans="1:5">
      <c r="A373" s="568" t="s">
        <v>256</v>
      </c>
      <c r="B373" s="413"/>
      <c r="C373" s="494"/>
      <c r="D373" s="414" t="str">
        <f t="shared" si="5"/>
        <v> </v>
      </c>
      <c r="E373" s="392"/>
    </row>
    <row r="374" ht="36" customHeight="1" spans="1:5">
      <c r="A374" s="568" t="s">
        <v>466</v>
      </c>
      <c r="B374" s="413"/>
      <c r="C374" s="494"/>
      <c r="D374" s="414" t="str">
        <f t="shared" si="5"/>
        <v> </v>
      </c>
      <c r="E374" s="392"/>
    </row>
    <row r="375" ht="36" customHeight="1" spans="1:5">
      <c r="A375" s="568" t="s">
        <v>467</v>
      </c>
      <c r="B375" s="413"/>
      <c r="C375" s="494"/>
      <c r="D375" s="414" t="str">
        <f t="shared" si="5"/>
        <v> </v>
      </c>
      <c r="E375" s="392"/>
    </row>
    <row r="376" ht="36" customHeight="1" spans="1:5">
      <c r="A376" s="568" t="s">
        <v>247</v>
      </c>
      <c r="B376" s="413"/>
      <c r="C376" s="494"/>
      <c r="D376" s="414" t="str">
        <f t="shared" si="5"/>
        <v> </v>
      </c>
      <c r="E376" s="392"/>
    </row>
    <row r="377" ht="36" customHeight="1" spans="1:5">
      <c r="A377" s="568" t="s">
        <v>248</v>
      </c>
      <c r="B377" s="413"/>
      <c r="C377" s="494"/>
      <c r="D377" s="414" t="str">
        <f t="shared" si="5"/>
        <v> </v>
      </c>
      <c r="E377" s="392"/>
    </row>
    <row r="378" ht="36" customHeight="1" spans="1:5">
      <c r="A378" s="568" t="s">
        <v>249</v>
      </c>
      <c r="B378" s="413"/>
      <c r="C378" s="494"/>
      <c r="D378" s="414" t="str">
        <f t="shared" si="5"/>
        <v> </v>
      </c>
      <c r="E378" s="392"/>
    </row>
    <row r="379" ht="36" customHeight="1" spans="1:5">
      <c r="A379" s="568" t="s">
        <v>468</v>
      </c>
      <c r="B379" s="413"/>
      <c r="C379" s="494"/>
      <c r="D379" s="414" t="str">
        <f t="shared" si="5"/>
        <v> </v>
      </c>
      <c r="E379" s="392"/>
    </row>
    <row r="380" ht="36" customHeight="1" spans="1:5">
      <c r="A380" s="568" t="s">
        <v>469</v>
      </c>
      <c r="B380" s="413"/>
      <c r="C380" s="494"/>
      <c r="D380" s="414" t="str">
        <f t="shared" si="5"/>
        <v> </v>
      </c>
      <c r="E380" s="392"/>
    </row>
    <row r="381" ht="36" customHeight="1" spans="1:5">
      <c r="A381" s="568" t="s">
        <v>470</v>
      </c>
      <c r="B381" s="413"/>
      <c r="C381" s="494"/>
      <c r="D381" s="414" t="str">
        <f t="shared" si="5"/>
        <v> </v>
      </c>
      <c r="E381" s="392"/>
    </row>
    <row r="382" ht="36" customHeight="1" spans="1:5">
      <c r="A382" s="568" t="s">
        <v>288</v>
      </c>
      <c r="B382" s="413"/>
      <c r="C382" s="494"/>
      <c r="D382" s="414" t="str">
        <f t="shared" si="5"/>
        <v> </v>
      </c>
      <c r="E382" s="392"/>
    </row>
    <row r="383" ht="36" customHeight="1" spans="1:5">
      <c r="A383" s="568" t="s">
        <v>256</v>
      </c>
      <c r="B383" s="413"/>
      <c r="C383" s="494"/>
      <c r="D383" s="414" t="str">
        <f t="shared" si="5"/>
        <v> </v>
      </c>
      <c r="E383" s="392"/>
    </row>
    <row r="384" ht="36" customHeight="1" spans="1:5">
      <c r="A384" s="568" t="s">
        <v>471</v>
      </c>
      <c r="B384" s="413"/>
      <c r="C384" s="494"/>
      <c r="D384" s="414" t="str">
        <f t="shared" si="5"/>
        <v> </v>
      </c>
      <c r="E384" s="392"/>
    </row>
    <row r="385" ht="36" customHeight="1" spans="1:5">
      <c r="A385" s="568" t="s">
        <v>472</v>
      </c>
      <c r="B385" s="413"/>
      <c r="C385" s="494"/>
      <c r="D385" s="414" t="str">
        <f t="shared" si="5"/>
        <v> </v>
      </c>
      <c r="E385" s="392"/>
    </row>
    <row r="386" ht="36" customHeight="1" spans="1:5">
      <c r="A386" s="568" t="s">
        <v>247</v>
      </c>
      <c r="B386" s="413"/>
      <c r="C386" s="494"/>
      <c r="D386" s="414" t="str">
        <f t="shared" si="5"/>
        <v> </v>
      </c>
      <c r="E386" s="392"/>
    </row>
    <row r="387" ht="36" customHeight="1" spans="1:5">
      <c r="A387" s="568" t="s">
        <v>248</v>
      </c>
      <c r="B387" s="413"/>
      <c r="C387" s="494"/>
      <c r="D387" s="414" t="str">
        <f t="shared" si="5"/>
        <v> </v>
      </c>
      <c r="E387" s="392"/>
    </row>
    <row r="388" ht="36" customHeight="1" spans="1:5">
      <c r="A388" s="568" t="s">
        <v>249</v>
      </c>
      <c r="B388" s="413"/>
      <c r="C388" s="494"/>
      <c r="D388" s="414" t="str">
        <f t="shared" si="5"/>
        <v> </v>
      </c>
      <c r="E388" s="392"/>
    </row>
    <row r="389" ht="36" customHeight="1" spans="1:5">
      <c r="A389" s="568" t="s">
        <v>473</v>
      </c>
      <c r="B389" s="413"/>
      <c r="C389" s="494"/>
      <c r="D389" s="414" t="str">
        <f t="shared" ref="D389:D452" si="6">IFERROR((C389-B389)/B389*100," ")</f>
        <v> </v>
      </c>
      <c r="E389" s="392"/>
    </row>
    <row r="390" ht="36" customHeight="1" spans="1:5">
      <c r="A390" s="568" t="s">
        <v>474</v>
      </c>
      <c r="B390" s="413"/>
      <c r="C390" s="494"/>
      <c r="D390" s="414" t="str">
        <f t="shared" si="6"/>
        <v> </v>
      </c>
      <c r="E390" s="392"/>
    </row>
    <row r="391" ht="36" customHeight="1" spans="1:5">
      <c r="A391" s="568" t="s">
        <v>256</v>
      </c>
      <c r="B391" s="413"/>
      <c r="C391" s="494"/>
      <c r="D391" s="414" t="str">
        <f t="shared" si="6"/>
        <v> </v>
      </c>
      <c r="E391" s="392"/>
    </row>
    <row r="392" ht="36" customHeight="1" spans="1:5">
      <c r="A392" s="568" t="s">
        <v>475</v>
      </c>
      <c r="B392" s="413"/>
      <c r="C392" s="494"/>
      <c r="D392" s="414" t="str">
        <f t="shared" si="6"/>
        <v> </v>
      </c>
      <c r="E392" s="392"/>
    </row>
    <row r="393" ht="36" customHeight="1" spans="1:5">
      <c r="A393" s="568" t="s">
        <v>476</v>
      </c>
      <c r="B393" s="413"/>
      <c r="C393" s="494"/>
      <c r="D393" s="414" t="str">
        <f t="shared" si="6"/>
        <v> </v>
      </c>
      <c r="E393" s="392"/>
    </row>
    <row r="394" ht="36" customHeight="1" spans="1:5">
      <c r="A394" s="568" t="s">
        <v>247</v>
      </c>
      <c r="B394" s="413"/>
      <c r="C394" s="494"/>
      <c r="D394" s="414" t="str">
        <f t="shared" si="6"/>
        <v> </v>
      </c>
      <c r="E394" s="392"/>
    </row>
    <row r="395" ht="36" customHeight="1" spans="1:5">
      <c r="A395" s="568" t="s">
        <v>248</v>
      </c>
      <c r="B395" s="413"/>
      <c r="C395" s="494"/>
      <c r="D395" s="414" t="str">
        <f t="shared" si="6"/>
        <v> </v>
      </c>
      <c r="E395" s="392"/>
    </row>
    <row r="396" ht="36" customHeight="1" spans="1:5">
      <c r="A396" s="568" t="s">
        <v>288</v>
      </c>
      <c r="B396" s="413"/>
      <c r="C396" s="494"/>
      <c r="D396" s="414" t="str">
        <f t="shared" si="6"/>
        <v> </v>
      </c>
      <c r="E396" s="392"/>
    </row>
    <row r="397" ht="36" customHeight="1" spans="1:5">
      <c r="A397" s="568" t="s">
        <v>477</v>
      </c>
      <c r="B397" s="413"/>
      <c r="C397" s="494"/>
      <c r="D397" s="414" t="str">
        <f t="shared" si="6"/>
        <v> </v>
      </c>
      <c r="E397" s="392"/>
    </row>
    <row r="398" ht="36" customHeight="1" spans="1:5">
      <c r="A398" s="568" t="s">
        <v>478</v>
      </c>
      <c r="B398" s="413"/>
      <c r="C398" s="494"/>
      <c r="D398" s="414" t="str">
        <f t="shared" si="6"/>
        <v> </v>
      </c>
      <c r="E398" s="392"/>
    </row>
    <row r="399" ht="36" customHeight="1" spans="1:5">
      <c r="A399" s="568" t="s">
        <v>479</v>
      </c>
      <c r="B399" s="572">
        <f>SUM(B400:B401)</f>
        <v>16</v>
      </c>
      <c r="C399" s="494">
        <f>SUM(C400:C401)</f>
        <v>4</v>
      </c>
      <c r="D399" s="414">
        <f t="shared" si="6"/>
        <v>-75</v>
      </c>
      <c r="E399" s="392"/>
    </row>
    <row r="400" ht="36" customHeight="1" spans="1:5">
      <c r="A400" s="568" t="s">
        <v>480</v>
      </c>
      <c r="B400" s="572">
        <v>10</v>
      </c>
      <c r="C400" s="494"/>
      <c r="D400" s="414">
        <f t="shared" si="6"/>
        <v>-100</v>
      </c>
      <c r="E400" s="392"/>
    </row>
    <row r="401" ht="36" customHeight="1" spans="1:6">
      <c r="A401" s="568" t="s">
        <v>481</v>
      </c>
      <c r="B401" s="572">
        <v>6</v>
      </c>
      <c r="C401" s="494">
        <v>4</v>
      </c>
      <c r="D401" s="414">
        <f t="shared" si="6"/>
        <v>-33.3333333333333</v>
      </c>
      <c r="E401" s="392"/>
    </row>
    <row r="402" ht="36" customHeight="1" spans="1:6">
      <c r="A402" s="568" t="s">
        <v>482</v>
      </c>
      <c r="B402" s="572">
        <f>SUM(B403,B408,B415,B421,B427,B431,B435,B439,B445)</f>
        <v>62432</v>
      </c>
      <c r="C402" s="494">
        <v>71437</v>
      </c>
      <c r="D402" s="414">
        <f t="shared" si="6"/>
        <v>14.42369297796</v>
      </c>
      <c r="E402" s="392"/>
    </row>
    <row r="403" ht="36" customHeight="1" spans="1:6">
      <c r="A403" s="568" t="s">
        <v>483</v>
      </c>
      <c r="B403" s="572">
        <f>SUM(B404:B407)</f>
        <v>1398</v>
      </c>
      <c r="C403" s="494">
        <f>SUM(C404:C407)</f>
        <v>889</v>
      </c>
      <c r="D403" s="414">
        <f t="shared" si="6"/>
        <v>-36.4091559370529</v>
      </c>
      <c r="E403" s="392"/>
    </row>
    <row r="404" ht="36" customHeight="1" spans="1:6">
      <c r="A404" s="568" t="s">
        <v>247</v>
      </c>
      <c r="B404" s="572">
        <v>319</v>
      </c>
      <c r="C404" s="494">
        <v>319</v>
      </c>
      <c r="D404" s="414">
        <f t="shared" si="6"/>
        <v>0</v>
      </c>
      <c r="E404" s="392"/>
    </row>
    <row r="405" ht="36" customHeight="1" spans="1:6">
      <c r="A405" s="568" t="s">
        <v>248</v>
      </c>
      <c r="B405" s="572"/>
      <c r="C405" s="494"/>
      <c r="D405" s="414" t="str">
        <f t="shared" si="6"/>
        <v> </v>
      </c>
      <c r="E405" s="392"/>
    </row>
    <row r="406" ht="36" customHeight="1" spans="1:6">
      <c r="A406" s="568" t="s">
        <v>249</v>
      </c>
      <c r="B406" s="572">
        <v>973</v>
      </c>
      <c r="C406" s="494">
        <v>560</v>
      </c>
      <c r="D406" s="414">
        <f t="shared" si="6"/>
        <v>-42.4460431654676</v>
      </c>
      <c r="E406" s="392"/>
    </row>
    <row r="407" ht="36" customHeight="1" spans="1:6">
      <c r="A407" s="568" t="s">
        <v>484</v>
      </c>
      <c r="B407" s="572">
        <v>106</v>
      </c>
      <c r="C407" s="494">
        <v>10</v>
      </c>
      <c r="D407" s="414">
        <f t="shared" si="6"/>
        <v>-90.5660377358491</v>
      </c>
      <c r="E407" s="392"/>
    </row>
    <row r="408" ht="36" customHeight="1" spans="1:6">
      <c r="A408" s="568" t="s">
        <v>485</v>
      </c>
      <c r="B408" s="413">
        <f>SUM(B409:B414)</f>
        <v>55674</v>
      </c>
      <c r="C408" s="494">
        <f>SUM(C409:C414)</f>
        <v>58493</v>
      </c>
      <c r="D408" s="414">
        <f t="shared" si="6"/>
        <v>5.06340482092179</v>
      </c>
      <c r="E408" s="392"/>
    </row>
    <row r="409" ht="36" customHeight="1" spans="1:6">
      <c r="A409" s="568" t="s">
        <v>486</v>
      </c>
      <c r="B409" s="572">
        <v>2411</v>
      </c>
      <c r="C409" s="494">
        <v>3161</v>
      </c>
      <c r="D409" s="414">
        <f t="shared" si="6"/>
        <v>31.1074243052675</v>
      </c>
      <c r="E409" s="392"/>
    </row>
    <row r="410" ht="36" customHeight="1" spans="1:6">
      <c r="A410" s="568" t="s">
        <v>487</v>
      </c>
      <c r="B410" s="572">
        <v>29763</v>
      </c>
      <c r="C410" s="494">
        <v>29186</v>
      </c>
      <c r="D410" s="414">
        <f t="shared" si="6"/>
        <v>-1.9386486577294</v>
      </c>
      <c r="E410" s="392"/>
    </row>
    <row r="411" ht="36" customHeight="1" spans="1:6">
      <c r="A411" s="568" t="s">
        <v>488</v>
      </c>
      <c r="B411" s="572">
        <v>15619</v>
      </c>
      <c r="C411" s="494">
        <v>15751</v>
      </c>
      <c r="D411" s="414">
        <f t="shared" si="6"/>
        <v>0.845124527818682</v>
      </c>
      <c r="E411" s="392"/>
    </row>
    <row r="412" ht="36" customHeight="1" spans="1:6">
      <c r="A412" s="568" t="s">
        <v>489</v>
      </c>
      <c r="B412" s="572">
        <v>7047</v>
      </c>
      <c r="C412" s="494">
        <v>6508</v>
      </c>
      <c r="D412" s="414">
        <f t="shared" si="6"/>
        <v>-7.64864481339577</v>
      </c>
      <c r="E412" s="392"/>
    </row>
    <row r="413" s="557" customFormat="1" ht="36" customHeight="1" spans="1:6">
      <c r="A413" s="568" t="s">
        <v>490</v>
      </c>
      <c r="B413" s="572"/>
      <c r="C413" s="558"/>
      <c r="D413" s="414" t="str">
        <f t="shared" si="6"/>
        <v> </v>
      </c>
      <c r="E413" s="392"/>
      <c r="F413" s="226"/>
    </row>
    <row r="414" ht="36" customHeight="1" spans="1:6">
      <c r="A414" s="568" t="s">
        <v>491</v>
      </c>
      <c r="B414" s="572">
        <v>834</v>
      </c>
      <c r="C414" s="494">
        <v>3887</v>
      </c>
      <c r="D414" s="414">
        <f t="shared" si="6"/>
        <v>366.067146282974</v>
      </c>
      <c r="E414" s="392"/>
    </row>
    <row r="415" ht="36" customHeight="1" spans="1:6">
      <c r="A415" s="568" t="s">
        <v>492</v>
      </c>
      <c r="B415" s="413">
        <f>SUM(B416:B420)</f>
        <v>3745</v>
      </c>
      <c r="C415" s="494">
        <f>SUM(C416:C420)</f>
        <v>4619</v>
      </c>
      <c r="D415" s="414">
        <f t="shared" si="6"/>
        <v>23.3377837116155</v>
      </c>
      <c r="E415" s="392"/>
    </row>
    <row r="416" s="557" customFormat="1" ht="36" customHeight="1" spans="1:6">
      <c r="A416" s="568" t="s">
        <v>493</v>
      </c>
      <c r="B416" s="572"/>
      <c r="C416" s="494"/>
      <c r="D416" s="414" t="str">
        <f t="shared" si="6"/>
        <v> </v>
      </c>
      <c r="E416" s="392"/>
      <c r="F416" s="226"/>
    </row>
    <row r="417" ht="36" customHeight="1" spans="1:5">
      <c r="A417" s="568" t="s">
        <v>494</v>
      </c>
      <c r="B417" s="572">
        <v>2794</v>
      </c>
      <c r="C417" s="494">
        <v>3090</v>
      </c>
      <c r="D417" s="414">
        <f t="shared" si="6"/>
        <v>10.5941302791696</v>
      </c>
      <c r="E417" s="392"/>
    </row>
    <row r="418" ht="36" customHeight="1" spans="1:5">
      <c r="A418" s="568" t="s">
        <v>495</v>
      </c>
      <c r="B418" s="572"/>
      <c r="C418" s="494"/>
      <c r="D418" s="414" t="str">
        <f t="shared" si="6"/>
        <v> </v>
      </c>
      <c r="E418" s="392"/>
    </row>
    <row r="419" ht="36" customHeight="1" spans="1:5">
      <c r="A419" s="568" t="s">
        <v>496</v>
      </c>
      <c r="B419" s="572"/>
      <c r="C419" s="494"/>
      <c r="D419" s="414" t="str">
        <f t="shared" si="6"/>
        <v> </v>
      </c>
      <c r="E419" s="392"/>
    </row>
    <row r="420" ht="36" customHeight="1" spans="1:5">
      <c r="A420" s="568" t="s">
        <v>497</v>
      </c>
      <c r="B420" s="572">
        <v>951</v>
      </c>
      <c r="C420" s="494">
        <v>1529</v>
      </c>
      <c r="D420" s="414">
        <f t="shared" si="6"/>
        <v>60.7781282860147</v>
      </c>
      <c r="E420" s="392"/>
    </row>
    <row r="421" ht="36" customHeight="1" spans="1:5">
      <c r="A421" s="568" t="s">
        <v>498</v>
      </c>
      <c r="B421" s="413"/>
      <c r="C421" s="494"/>
      <c r="D421" s="414" t="str">
        <f t="shared" si="6"/>
        <v> </v>
      </c>
      <c r="E421" s="392"/>
    </row>
    <row r="422" ht="36" customHeight="1" spans="1:5">
      <c r="A422" s="568" t="s">
        <v>499</v>
      </c>
      <c r="B422" s="413"/>
      <c r="C422" s="494"/>
      <c r="D422" s="414" t="str">
        <f t="shared" si="6"/>
        <v> </v>
      </c>
      <c r="E422" s="392"/>
    </row>
    <row r="423" ht="36" customHeight="1" spans="1:5">
      <c r="A423" s="568" t="s">
        <v>500</v>
      </c>
      <c r="B423" s="413"/>
      <c r="C423" s="494"/>
      <c r="D423" s="414" t="str">
        <f t="shared" si="6"/>
        <v> </v>
      </c>
      <c r="E423" s="392"/>
    </row>
    <row r="424" ht="36" customHeight="1" spans="1:5">
      <c r="A424" s="568" t="s">
        <v>501</v>
      </c>
      <c r="B424" s="413"/>
      <c r="C424" s="494"/>
      <c r="D424" s="414" t="str">
        <f t="shared" si="6"/>
        <v> </v>
      </c>
      <c r="E424" s="392"/>
    </row>
    <row r="425" ht="36" customHeight="1" spans="1:5">
      <c r="A425" s="568" t="s">
        <v>502</v>
      </c>
      <c r="B425" s="413"/>
      <c r="C425" s="494"/>
      <c r="D425" s="414" t="str">
        <f t="shared" si="6"/>
        <v> </v>
      </c>
      <c r="E425" s="392"/>
    </row>
    <row r="426" ht="36" customHeight="1" spans="1:5">
      <c r="A426" s="568" t="s">
        <v>503</v>
      </c>
      <c r="B426" s="413"/>
      <c r="C426" s="494"/>
      <c r="D426" s="414" t="str">
        <f t="shared" si="6"/>
        <v> </v>
      </c>
      <c r="E426" s="392"/>
    </row>
    <row r="427" ht="36" customHeight="1" spans="1:5">
      <c r="A427" s="568" t="s">
        <v>504</v>
      </c>
      <c r="B427" s="413"/>
      <c r="C427" s="494"/>
      <c r="D427" s="414" t="str">
        <f t="shared" si="6"/>
        <v> </v>
      </c>
      <c r="E427" s="392"/>
    </row>
    <row r="428" ht="36" customHeight="1" spans="1:5">
      <c r="A428" s="568" t="s">
        <v>505</v>
      </c>
      <c r="B428" s="413"/>
      <c r="C428" s="494"/>
      <c r="D428" s="414" t="str">
        <f t="shared" si="6"/>
        <v> </v>
      </c>
      <c r="E428" s="392"/>
    </row>
    <row r="429" ht="36" customHeight="1" spans="1:5">
      <c r="A429" s="568" t="s">
        <v>506</v>
      </c>
      <c r="B429" s="413"/>
      <c r="C429" s="494"/>
      <c r="D429" s="414" t="str">
        <f t="shared" si="6"/>
        <v> </v>
      </c>
      <c r="E429" s="392"/>
    </row>
    <row r="430" ht="36" customHeight="1" spans="1:5">
      <c r="A430" s="568" t="s">
        <v>507</v>
      </c>
      <c r="B430" s="413"/>
      <c r="C430" s="494"/>
      <c r="D430" s="414" t="str">
        <f t="shared" si="6"/>
        <v> </v>
      </c>
      <c r="E430" s="392"/>
    </row>
    <row r="431" ht="36" customHeight="1" spans="1:5">
      <c r="A431" s="568" t="s">
        <v>508</v>
      </c>
      <c r="B431" s="413"/>
      <c r="C431" s="494"/>
      <c r="D431" s="414" t="str">
        <f t="shared" si="6"/>
        <v> </v>
      </c>
      <c r="E431" s="392"/>
    </row>
    <row r="432" ht="36" customHeight="1" spans="1:5">
      <c r="A432" s="568" t="s">
        <v>509</v>
      </c>
      <c r="B432" s="413"/>
      <c r="C432" s="494"/>
      <c r="D432" s="414" t="str">
        <f t="shared" si="6"/>
        <v> </v>
      </c>
      <c r="E432" s="392"/>
    </row>
    <row r="433" ht="36" customHeight="1" spans="1:5">
      <c r="A433" s="568" t="s">
        <v>510</v>
      </c>
      <c r="B433" s="413"/>
      <c r="C433" s="494"/>
      <c r="D433" s="414" t="str">
        <f t="shared" si="6"/>
        <v> </v>
      </c>
      <c r="E433" s="392"/>
    </row>
    <row r="434" ht="36" customHeight="1" spans="1:5">
      <c r="A434" s="568" t="s">
        <v>511</v>
      </c>
      <c r="B434" s="413"/>
      <c r="C434" s="494"/>
      <c r="D434" s="414" t="str">
        <f t="shared" si="6"/>
        <v> </v>
      </c>
      <c r="E434" s="392"/>
    </row>
    <row r="435" ht="36" customHeight="1" spans="1:5">
      <c r="A435" s="568" t="s">
        <v>512</v>
      </c>
      <c r="B435" s="413">
        <f>SUM(B436:B438)</f>
        <v>286</v>
      </c>
      <c r="C435" s="494">
        <f>SUM(C436:C438)</f>
        <v>627</v>
      </c>
      <c r="D435" s="414">
        <f t="shared" si="6"/>
        <v>119.230769230769</v>
      </c>
      <c r="E435" s="392"/>
    </row>
    <row r="436" ht="36" customHeight="1" spans="1:5">
      <c r="A436" s="568" t="s">
        <v>513</v>
      </c>
      <c r="B436" s="413">
        <v>286</v>
      </c>
      <c r="C436" s="494">
        <v>423</v>
      </c>
      <c r="D436" s="414">
        <f t="shared" si="6"/>
        <v>47.9020979020979</v>
      </c>
      <c r="E436" s="392"/>
    </row>
    <row r="437" ht="36" customHeight="1" spans="1:5">
      <c r="A437" s="568" t="s">
        <v>514</v>
      </c>
      <c r="B437" s="413"/>
      <c r="C437" s="494">
        <v>204</v>
      </c>
      <c r="D437" s="414" t="str">
        <f t="shared" si="6"/>
        <v> </v>
      </c>
      <c r="E437" s="392"/>
    </row>
    <row r="438" ht="36" customHeight="1" spans="1:5">
      <c r="A438" s="568" t="s">
        <v>515</v>
      </c>
      <c r="B438" s="413"/>
      <c r="C438" s="494"/>
      <c r="D438" s="414" t="str">
        <f t="shared" si="6"/>
        <v> </v>
      </c>
      <c r="E438" s="392"/>
    </row>
    <row r="439" ht="36" customHeight="1" spans="1:5">
      <c r="A439" s="568" t="s">
        <v>516</v>
      </c>
      <c r="B439" s="413">
        <f>SUM(B440:B444)</f>
        <v>265</v>
      </c>
      <c r="C439" s="494">
        <f>SUM(C440:C444)</f>
        <v>281</v>
      </c>
      <c r="D439" s="414">
        <f t="shared" si="6"/>
        <v>6.0377358490566</v>
      </c>
      <c r="E439" s="392"/>
    </row>
    <row r="440" ht="36" customHeight="1" spans="1:5">
      <c r="A440" s="568" t="s">
        <v>517</v>
      </c>
      <c r="B440" s="413"/>
      <c r="C440" s="494"/>
      <c r="D440" s="414" t="str">
        <f t="shared" si="6"/>
        <v> </v>
      </c>
      <c r="E440" s="392"/>
    </row>
    <row r="441" ht="36" customHeight="1" spans="1:5">
      <c r="A441" s="568" t="s">
        <v>518</v>
      </c>
      <c r="B441" s="413">
        <v>265</v>
      </c>
      <c r="C441" s="494">
        <v>281</v>
      </c>
      <c r="D441" s="414">
        <f t="shared" si="6"/>
        <v>6.0377358490566</v>
      </c>
      <c r="E441" s="392"/>
    </row>
    <row r="442" ht="36" customHeight="1" spans="1:5">
      <c r="A442" s="568" t="s">
        <v>519</v>
      </c>
      <c r="B442" s="413"/>
      <c r="C442" s="494"/>
      <c r="D442" s="414" t="str">
        <f t="shared" si="6"/>
        <v> </v>
      </c>
      <c r="E442" s="392"/>
    </row>
    <row r="443" ht="36" customHeight="1" spans="1:5">
      <c r="A443" s="568" t="s">
        <v>520</v>
      </c>
      <c r="B443" s="413"/>
      <c r="C443" s="494"/>
      <c r="D443" s="414" t="str">
        <f t="shared" si="6"/>
        <v> </v>
      </c>
      <c r="E443" s="392"/>
    </row>
    <row r="444" ht="36" customHeight="1" spans="1:5">
      <c r="A444" s="568" t="s">
        <v>521</v>
      </c>
      <c r="B444" s="413"/>
      <c r="C444" s="494"/>
      <c r="D444" s="414" t="str">
        <f t="shared" si="6"/>
        <v> </v>
      </c>
      <c r="E444" s="392"/>
    </row>
    <row r="445" ht="36" customHeight="1" spans="1:5">
      <c r="A445" s="568" t="s">
        <v>522</v>
      </c>
      <c r="B445" s="413">
        <f>SUM(B446:B451)</f>
        <v>1064</v>
      </c>
      <c r="C445" s="494">
        <f>SUM(C446:C451)</f>
        <v>2300</v>
      </c>
      <c r="D445" s="414">
        <f t="shared" si="6"/>
        <v>116.165413533835</v>
      </c>
      <c r="E445" s="392"/>
    </row>
    <row r="446" ht="36" customHeight="1" spans="1:5">
      <c r="A446" s="568" t="s">
        <v>523</v>
      </c>
      <c r="B446" s="413">
        <v>1042</v>
      </c>
      <c r="C446" s="494">
        <v>2300</v>
      </c>
      <c r="D446" s="414">
        <f t="shared" si="6"/>
        <v>120.729366602687</v>
      </c>
      <c r="E446" s="392"/>
    </row>
    <row r="447" ht="36" customHeight="1" spans="1:5">
      <c r="A447" s="568" t="s">
        <v>524</v>
      </c>
      <c r="B447" s="413"/>
      <c r="C447" s="494"/>
      <c r="D447" s="414" t="str">
        <f t="shared" si="6"/>
        <v> </v>
      </c>
      <c r="E447" s="392"/>
    </row>
    <row r="448" ht="36" customHeight="1" spans="1:5">
      <c r="A448" s="568" t="s">
        <v>525</v>
      </c>
      <c r="B448" s="413"/>
      <c r="C448" s="494"/>
      <c r="D448" s="414" t="str">
        <f t="shared" si="6"/>
        <v> </v>
      </c>
      <c r="E448" s="392"/>
    </row>
    <row r="449" ht="36" customHeight="1" spans="1:5">
      <c r="A449" s="568" t="s">
        <v>526</v>
      </c>
      <c r="B449" s="413"/>
      <c r="C449" s="494"/>
      <c r="D449" s="414" t="str">
        <f t="shared" si="6"/>
        <v> </v>
      </c>
      <c r="E449" s="392"/>
    </row>
    <row r="450" ht="36" customHeight="1" spans="1:5">
      <c r="A450" s="568" t="s">
        <v>527</v>
      </c>
      <c r="B450" s="413"/>
      <c r="C450" s="494"/>
      <c r="D450" s="414" t="str">
        <f t="shared" si="6"/>
        <v> </v>
      </c>
      <c r="E450" s="392"/>
    </row>
    <row r="451" ht="36" customHeight="1" spans="1:5">
      <c r="A451" s="568" t="s">
        <v>528</v>
      </c>
      <c r="B451" s="413">
        <v>22</v>
      </c>
      <c r="C451" s="494"/>
      <c r="D451" s="414">
        <f t="shared" si="6"/>
        <v>-100</v>
      </c>
      <c r="E451" s="392"/>
    </row>
    <row r="452" ht="36" customHeight="1" spans="1:5">
      <c r="A452" s="568" t="s">
        <v>529</v>
      </c>
      <c r="B452" s="413"/>
      <c r="C452" s="494">
        <f>SUM(C453)</f>
        <v>4228</v>
      </c>
      <c r="D452" s="414" t="str">
        <f t="shared" si="6"/>
        <v> </v>
      </c>
      <c r="E452" s="392"/>
    </row>
    <row r="453" ht="36" customHeight="1" spans="1:5">
      <c r="A453" s="568" t="s">
        <v>530</v>
      </c>
      <c r="B453" s="413"/>
      <c r="C453" s="494">
        <v>4228</v>
      </c>
      <c r="D453" s="414" t="str">
        <f t="shared" ref="D453:D516" si="7">IFERROR((C453-B453)/B453*100," ")</f>
        <v> </v>
      </c>
      <c r="E453" s="392"/>
    </row>
    <row r="454" ht="36" customHeight="1" spans="1:5">
      <c r="A454" s="568" t="s">
        <v>531</v>
      </c>
      <c r="B454" s="413">
        <f>SUM(B455,B460,B469,B475,B480,B485,B490,B497,B501,B505,)</f>
        <v>661</v>
      </c>
      <c r="C454" s="494">
        <v>702</v>
      </c>
      <c r="D454" s="414">
        <f t="shared" si="7"/>
        <v>6.20272314674735</v>
      </c>
      <c r="E454" s="392"/>
    </row>
    <row r="455" ht="36" customHeight="1" spans="1:5">
      <c r="A455" s="568" t="s">
        <v>532</v>
      </c>
      <c r="B455" s="413">
        <f>SUM(B456:B459)</f>
        <v>366</v>
      </c>
      <c r="C455" s="494">
        <f>SUM(C456:C459)</f>
        <v>310</v>
      </c>
      <c r="D455" s="414">
        <f t="shared" si="7"/>
        <v>-15.3005464480874</v>
      </c>
      <c r="E455" s="392"/>
    </row>
    <row r="456" ht="36" customHeight="1" spans="1:5">
      <c r="A456" s="568" t="s">
        <v>247</v>
      </c>
      <c r="B456" s="413">
        <v>346</v>
      </c>
      <c r="C456" s="494">
        <v>310</v>
      </c>
      <c r="D456" s="414">
        <f t="shared" si="7"/>
        <v>-10.4046242774566</v>
      </c>
      <c r="E456" s="392"/>
    </row>
    <row r="457" ht="36" customHeight="1" spans="1:5">
      <c r="A457" s="568" t="s">
        <v>248</v>
      </c>
      <c r="B457" s="413">
        <v>13</v>
      </c>
      <c r="C457" s="494"/>
      <c r="D457" s="414">
        <f t="shared" si="7"/>
        <v>-100</v>
      </c>
      <c r="E457" s="392"/>
    </row>
    <row r="458" ht="36" customHeight="1" spans="1:5">
      <c r="A458" s="568" t="s">
        <v>249</v>
      </c>
      <c r="B458" s="413"/>
      <c r="C458" s="494"/>
      <c r="D458" s="414" t="str">
        <f t="shared" si="7"/>
        <v> </v>
      </c>
      <c r="E458" s="392"/>
    </row>
    <row r="459" ht="36" customHeight="1" spans="1:5">
      <c r="A459" s="568" t="s">
        <v>533</v>
      </c>
      <c r="B459" s="413">
        <v>7</v>
      </c>
      <c r="C459" s="494"/>
      <c r="D459" s="414">
        <f t="shared" si="7"/>
        <v>-100</v>
      </c>
      <c r="E459" s="392"/>
    </row>
    <row r="460" ht="36" customHeight="1" spans="1:5">
      <c r="A460" s="568" t="s">
        <v>534</v>
      </c>
      <c r="B460" s="413"/>
      <c r="C460" s="494"/>
      <c r="D460" s="414" t="str">
        <f t="shared" si="7"/>
        <v> </v>
      </c>
      <c r="E460" s="392"/>
    </row>
    <row r="461" ht="36" customHeight="1" spans="1:5">
      <c r="A461" s="568" t="s">
        <v>535</v>
      </c>
      <c r="B461" s="413"/>
      <c r="C461" s="494"/>
      <c r="D461" s="414" t="str">
        <f t="shared" si="7"/>
        <v> </v>
      </c>
      <c r="E461" s="392"/>
    </row>
    <row r="462" ht="36" customHeight="1" spans="1:5">
      <c r="A462" s="568" t="s">
        <v>536</v>
      </c>
      <c r="B462" s="413"/>
      <c r="C462" s="494"/>
      <c r="D462" s="414" t="str">
        <f t="shared" si="7"/>
        <v> </v>
      </c>
      <c r="E462" s="392"/>
    </row>
    <row r="463" ht="36" customHeight="1" spans="1:5">
      <c r="A463" s="568" t="s">
        <v>537</v>
      </c>
      <c r="B463" s="413"/>
      <c r="C463" s="494"/>
      <c r="D463" s="414" t="str">
        <f t="shared" si="7"/>
        <v> </v>
      </c>
      <c r="E463" s="392"/>
    </row>
    <row r="464" ht="36" customHeight="1" spans="1:5">
      <c r="A464" s="568" t="s">
        <v>538</v>
      </c>
      <c r="B464" s="413"/>
      <c r="C464" s="494"/>
      <c r="D464" s="414" t="str">
        <f t="shared" si="7"/>
        <v> </v>
      </c>
      <c r="E464" s="392"/>
    </row>
    <row r="465" ht="36" customHeight="1" spans="1:5">
      <c r="A465" s="568" t="s">
        <v>539</v>
      </c>
      <c r="B465" s="413"/>
      <c r="C465" s="494"/>
      <c r="D465" s="414" t="str">
        <f t="shared" si="7"/>
        <v> </v>
      </c>
      <c r="E465" s="392"/>
    </row>
    <row r="466" ht="36" customHeight="1" spans="1:5">
      <c r="A466" s="568" t="s">
        <v>540</v>
      </c>
      <c r="B466" s="413"/>
      <c r="C466" s="494"/>
      <c r="D466" s="414" t="str">
        <f t="shared" si="7"/>
        <v> </v>
      </c>
      <c r="E466" s="392"/>
    </row>
    <row r="467" ht="36" customHeight="1" spans="1:5">
      <c r="A467" s="568" t="s">
        <v>541</v>
      </c>
      <c r="B467" s="413"/>
      <c r="C467" s="494"/>
      <c r="D467" s="414" t="str">
        <f t="shared" si="7"/>
        <v> </v>
      </c>
      <c r="E467" s="392"/>
    </row>
    <row r="468" ht="36" customHeight="1" spans="1:5">
      <c r="A468" s="568" t="s">
        <v>542</v>
      </c>
      <c r="B468" s="413"/>
      <c r="C468" s="494"/>
      <c r="D468" s="414" t="str">
        <f t="shared" si="7"/>
        <v> </v>
      </c>
      <c r="E468" s="392"/>
    </row>
    <row r="469" ht="36" customHeight="1" spans="1:5">
      <c r="A469" s="568" t="s">
        <v>543</v>
      </c>
      <c r="B469" s="413"/>
      <c r="C469" s="494"/>
      <c r="D469" s="414" t="str">
        <f t="shared" si="7"/>
        <v> </v>
      </c>
      <c r="E469" s="392"/>
    </row>
    <row r="470" ht="36" customHeight="1" spans="1:5">
      <c r="A470" s="568" t="s">
        <v>535</v>
      </c>
      <c r="B470" s="413"/>
      <c r="C470" s="494"/>
      <c r="D470" s="414" t="str">
        <f t="shared" si="7"/>
        <v> </v>
      </c>
      <c r="E470" s="392"/>
    </row>
    <row r="471" ht="36" customHeight="1" spans="1:5">
      <c r="A471" s="568" t="s">
        <v>544</v>
      </c>
      <c r="B471" s="413"/>
      <c r="C471" s="494"/>
      <c r="D471" s="414" t="str">
        <f t="shared" si="7"/>
        <v> </v>
      </c>
      <c r="E471" s="392"/>
    </row>
    <row r="472" ht="36" customHeight="1" spans="1:5">
      <c r="A472" s="568" t="s">
        <v>545</v>
      </c>
      <c r="B472" s="413"/>
      <c r="C472" s="494"/>
      <c r="D472" s="414" t="str">
        <f t="shared" si="7"/>
        <v> </v>
      </c>
      <c r="E472" s="392"/>
    </row>
    <row r="473" ht="36" customHeight="1" spans="1:5">
      <c r="A473" s="568" t="s">
        <v>546</v>
      </c>
      <c r="B473" s="413"/>
      <c r="C473" s="494"/>
      <c r="D473" s="414" t="str">
        <f t="shared" si="7"/>
        <v> </v>
      </c>
      <c r="E473" s="392"/>
    </row>
    <row r="474" ht="36" customHeight="1" spans="1:5">
      <c r="A474" s="568" t="s">
        <v>547</v>
      </c>
      <c r="B474" s="413"/>
      <c r="C474" s="494"/>
      <c r="D474" s="414" t="str">
        <f t="shared" si="7"/>
        <v> </v>
      </c>
      <c r="E474" s="392"/>
    </row>
    <row r="475" ht="36" customHeight="1" spans="1:5">
      <c r="A475" s="568" t="s">
        <v>548</v>
      </c>
      <c r="B475" s="413">
        <f>SUM(B476:B479)</f>
        <v>100</v>
      </c>
      <c r="C475" s="494">
        <f>SUM(C476:C479)</f>
        <v>184</v>
      </c>
      <c r="D475" s="414">
        <f t="shared" si="7"/>
        <v>84</v>
      </c>
      <c r="E475" s="392"/>
    </row>
    <row r="476" ht="36" customHeight="1" spans="1:5">
      <c r="A476" s="568" t="s">
        <v>535</v>
      </c>
      <c r="B476" s="413"/>
      <c r="C476" s="494"/>
      <c r="D476" s="414" t="str">
        <f t="shared" si="7"/>
        <v> </v>
      </c>
      <c r="E476" s="392"/>
    </row>
    <row r="477" ht="36" customHeight="1" spans="1:5">
      <c r="A477" s="568" t="s">
        <v>549</v>
      </c>
      <c r="B477" s="413"/>
      <c r="C477" s="494"/>
      <c r="D477" s="414" t="str">
        <f t="shared" si="7"/>
        <v> </v>
      </c>
      <c r="E477" s="392"/>
    </row>
    <row r="478" ht="36" customHeight="1" spans="1:5">
      <c r="A478" s="568" t="s">
        <v>550</v>
      </c>
      <c r="B478" s="413"/>
      <c r="C478" s="494">
        <v>184</v>
      </c>
      <c r="D478" s="414" t="str">
        <f t="shared" si="7"/>
        <v> </v>
      </c>
      <c r="E478" s="392"/>
    </row>
    <row r="479" ht="36" customHeight="1" spans="1:5">
      <c r="A479" s="568" t="s">
        <v>551</v>
      </c>
      <c r="B479" s="413">
        <v>100</v>
      </c>
      <c r="C479" s="494"/>
      <c r="D479" s="414">
        <f t="shared" si="7"/>
        <v>-100</v>
      </c>
      <c r="E479" s="392"/>
    </row>
    <row r="480" ht="36" customHeight="1" spans="1:5">
      <c r="A480" s="568" t="s">
        <v>552</v>
      </c>
      <c r="B480" s="413">
        <f>SUM(B481:B484)</f>
        <v>70</v>
      </c>
      <c r="C480" s="494"/>
      <c r="D480" s="414">
        <f t="shared" si="7"/>
        <v>-100</v>
      </c>
      <c r="E480" s="392"/>
    </row>
    <row r="481" ht="36" customHeight="1" spans="1:5">
      <c r="A481" s="568" t="s">
        <v>535</v>
      </c>
      <c r="B481" s="413"/>
      <c r="C481" s="494"/>
      <c r="D481" s="414" t="str">
        <f t="shared" si="7"/>
        <v> </v>
      </c>
      <c r="E481" s="392"/>
    </row>
    <row r="482" ht="36" customHeight="1" spans="1:5">
      <c r="A482" s="568" t="s">
        <v>553</v>
      </c>
      <c r="B482" s="413">
        <v>70</v>
      </c>
      <c r="C482" s="494"/>
      <c r="D482" s="414">
        <f t="shared" si="7"/>
        <v>-100</v>
      </c>
      <c r="E482" s="392"/>
    </row>
    <row r="483" ht="36" customHeight="1" spans="1:5">
      <c r="A483" s="568" t="s">
        <v>554</v>
      </c>
      <c r="B483" s="413"/>
      <c r="C483" s="494"/>
      <c r="D483" s="414" t="str">
        <f t="shared" si="7"/>
        <v> </v>
      </c>
      <c r="E483" s="392"/>
    </row>
    <row r="484" ht="36" customHeight="1" spans="1:5">
      <c r="A484" s="568" t="s">
        <v>555</v>
      </c>
      <c r="B484" s="413"/>
      <c r="C484" s="494"/>
      <c r="D484" s="414" t="str">
        <f t="shared" si="7"/>
        <v> </v>
      </c>
      <c r="E484" s="392"/>
    </row>
    <row r="485" ht="36" customHeight="1" spans="1:5">
      <c r="A485" s="568" t="s">
        <v>556</v>
      </c>
      <c r="B485" s="413"/>
      <c r="C485" s="494"/>
      <c r="D485" s="414" t="str">
        <f t="shared" si="7"/>
        <v> </v>
      </c>
      <c r="E485" s="392"/>
    </row>
    <row r="486" ht="36" customHeight="1" spans="1:5">
      <c r="A486" s="568" t="s">
        <v>557</v>
      </c>
      <c r="B486" s="413"/>
      <c r="C486" s="494"/>
      <c r="D486" s="414" t="str">
        <f t="shared" si="7"/>
        <v> </v>
      </c>
      <c r="E486" s="392"/>
    </row>
    <row r="487" ht="36" customHeight="1" spans="1:5">
      <c r="A487" s="568" t="s">
        <v>558</v>
      </c>
      <c r="B487" s="413"/>
      <c r="C487" s="494"/>
      <c r="D487" s="414" t="str">
        <f t="shared" si="7"/>
        <v> </v>
      </c>
      <c r="E487" s="392"/>
    </row>
    <row r="488" ht="36" customHeight="1" spans="1:5">
      <c r="A488" s="568" t="s">
        <v>559</v>
      </c>
      <c r="B488" s="413"/>
      <c r="C488" s="494"/>
      <c r="D488" s="414" t="str">
        <f t="shared" si="7"/>
        <v> </v>
      </c>
      <c r="E488" s="392"/>
    </row>
    <row r="489" ht="36" customHeight="1" spans="1:5">
      <c r="A489" s="568" t="s">
        <v>560</v>
      </c>
      <c r="B489" s="413"/>
      <c r="C489" s="494"/>
      <c r="D489" s="414" t="str">
        <f t="shared" si="7"/>
        <v> </v>
      </c>
      <c r="E489" s="392"/>
    </row>
    <row r="490" ht="36" customHeight="1" spans="1:5">
      <c r="A490" s="568" t="s">
        <v>561</v>
      </c>
      <c r="B490" s="413">
        <f>SUM(B491:B496)</f>
        <v>116</v>
      </c>
      <c r="C490" s="494">
        <f>SUM(C491:C496)</f>
        <v>174</v>
      </c>
      <c r="D490" s="414">
        <f t="shared" si="7"/>
        <v>50</v>
      </c>
      <c r="E490" s="392"/>
    </row>
    <row r="491" ht="36" customHeight="1" spans="1:5">
      <c r="A491" s="568" t="s">
        <v>535</v>
      </c>
      <c r="B491" s="413">
        <v>96</v>
      </c>
      <c r="C491" s="494">
        <v>113</v>
      </c>
      <c r="D491" s="414">
        <f t="shared" si="7"/>
        <v>17.7083333333333</v>
      </c>
      <c r="E491" s="392"/>
    </row>
    <row r="492" ht="36" customHeight="1" spans="1:5">
      <c r="A492" s="568" t="s">
        <v>562</v>
      </c>
      <c r="B492" s="413">
        <v>8</v>
      </c>
      <c r="C492" s="494">
        <v>10</v>
      </c>
      <c r="D492" s="414">
        <f t="shared" si="7"/>
        <v>25</v>
      </c>
      <c r="E492" s="392"/>
    </row>
    <row r="493" ht="36" customHeight="1" spans="1:5">
      <c r="A493" s="568" t="s">
        <v>563</v>
      </c>
      <c r="B493" s="413"/>
      <c r="C493" s="494"/>
      <c r="D493" s="414" t="str">
        <f t="shared" si="7"/>
        <v> </v>
      </c>
      <c r="E493" s="392"/>
    </row>
    <row r="494" ht="36" customHeight="1" spans="1:5">
      <c r="A494" s="568" t="s">
        <v>564</v>
      </c>
      <c r="B494" s="413"/>
      <c r="C494" s="494"/>
      <c r="D494" s="414" t="str">
        <f t="shared" si="7"/>
        <v> </v>
      </c>
      <c r="E494" s="392"/>
    </row>
    <row r="495" ht="36" customHeight="1" spans="1:5">
      <c r="A495" s="568" t="s">
        <v>565</v>
      </c>
      <c r="B495" s="413">
        <v>12</v>
      </c>
      <c r="C495" s="494">
        <v>51</v>
      </c>
      <c r="D495" s="414">
        <f t="shared" si="7"/>
        <v>325</v>
      </c>
      <c r="E495" s="392"/>
    </row>
    <row r="496" ht="36" customHeight="1" spans="1:5">
      <c r="A496" s="568" t="s">
        <v>566</v>
      </c>
      <c r="B496" s="413"/>
      <c r="C496" s="494"/>
      <c r="D496" s="414" t="str">
        <f t="shared" si="7"/>
        <v> </v>
      </c>
      <c r="E496" s="392"/>
    </row>
    <row r="497" ht="36" customHeight="1" spans="1:5">
      <c r="A497" s="568" t="s">
        <v>567</v>
      </c>
      <c r="B497" s="413"/>
      <c r="C497" s="494"/>
      <c r="D497" s="414" t="str">
        <f t="shared" si="7"/>
        <v> </v>
      </c>
      <c r="E497" s="392"/>
    </row>
    <row r="498" ht="36" customHeight="1" spans="1:5">
      <c r="A498" s="568" t="s">
        <v>568</v>
      </c>
      <c r="B498" s="413"/>
      <c r="C498" s="494"/>
      <c r="D498" s="414" t="str">
        <f t="shared" si="7"/>
        <v> </v>
      </c>
      <c r="E498" s="392"/>
    </row>
    <row r="499" ht="36" customHeight="1" spans="1:5">
      <c r="A499" s="568" t="s">
        <v>569</v>
      </c>
      <c r="B499" s="413"/>
      <c r="C499" s="494"/>
      <c r="D499" s="414" t="str">
        <f t="shared" si="7"/>
        <v> </v>
      </c>
      <c r="E499" s="392"/>
    </row>
    <row r="500" ht="36" customHeight="1" spans="1:5">
      <c r="A500" s="568" t="s">
        <v>570</v>
      </c>
      <c r="B500" s="413"/>
      <c r="C500" s="494"/>
      <c r="D500" s="414" t="str">
        <f t="shared" si="7"/>
        <v> </v>
      </c>
      <c r="E500" s="392"/>
    </row>
    <row r="501" ht="36" customHeight="1" spans="1:5">
      <c r="A501" s="568" t="s">
        <v>571</v>
      </c>
      <c r="B501" s="413"/>
      <c r="C501" s="494"/>
      <c r="D501" s="414" t="str">
        <f t="shared" si="7"/>
        <v> </v>
      </c>
      <c r="E501" s="392"/>
    </row>
    <row r="502" ht="36" customHeight="1" spans="1:5">
      <c r="A502" s="568" t="s">
        <v>572</v>
      </c>
      <c r="B502" s="413"/>
      <c r="C502" s="494"/>
      <c r="D502" s="414" t="str">
        <f t="shared" si="7"/>
        <v> </v>
      </c>
      <c r="E502" s="392"/>
    </row>
    <row r="503" ht="36" customHeight="1" spans="1:5">
      <c r="A503" s="568" t="s">
        <v>573</v>
      </c>
      <c r="B503" s="413"/>
      <c r="C503" s="494"/>
      <c r="D503" s="414" t="str">
        <f t="shared" si="7"/>
        <v> </v>
      </c>
      <c r="E503" s="392"/>
    </row>
    <row r="504" ht="36" customHeight="1" spans="1:5">
      <c r="A504" s="568" t="s">
        <v>574</v>
      </c>
      <c r="B504" s="413"/>
      <c r="C504" s="494"/>
      <c r="D504" s="414" t="str">
        <f t="shared" si="7"/>
        <v> </v>
      </c>
      <c r="E504" s="392"/>
    </row>
    <row r="505" ht="36" customHeight="1" spans="1:5">
      <c r="A505" s="568" t="s">
        <v>575</v>
      </c>
      <c r="B505" s="413">
        <f>SUM(B506:B509)</f>
        <v>9</v>
      </c>
      <c r="C505" s="494">
        <f>SUM(C506:C509)</f>
        <v>34</v>
      </c>
      <c r="D505" s="414">
        <f t="shared" si="7"/>
        <v>277.777777777778</v>
      </c>
      <c r="E505" s="392"/>
    </row>
    <row r="506" ht="36" customHeight="1" spans="1:5">
      <c r="A506" s="568" t="s">
        <v>576</v>
      </c>
      <c r="B506" s="413"/>
      <c r="C506" s="494"/>
      <c r="D506" s="414" t="str">
        <f t="shared" si="7"/>
        <v> </v>
      </c>
      <c r="E506" s="392"/>
    </row>
    <row r="507" ht="36" customHeight="1" spans="1:5">
      <c r="A507" s="568" t="s">
        <v>577</v>
      </c>
      <c r="B507" s="413"/>
      <c r="C507" s="494"/>
      <c r="D507" s="414" t="str">
        <f t="shared" si="7"/>
        <v> </v>
      </c>
      <c r="E507" s="392"/>
    </row>
    <row r="508" ht="36" customHeight="1" spans="1:5">
      <c r="A508" s="568" t="s">
        <v>578</v>
      </c>
      <c r="B508" s="413"/>
      <c r="C508" s="494"/>
      <c r="D508" s="414" t="str">
        <f t="shared" si="7"/>
        <v> </v>
      </c>
      <c r="E508" s="392"/>
    </row>
    <row r="509" ht="36" customHeight="1" spans="1:5">
      <c r="A509" s="568" t="s">
        <v>579</v>
      </c>
      <c r="B509" s="413">
        <v>9</v>
      </c>
      <c r="C509" s="494">
        <v>34</v>
      </c>
      <c r="D509" s="414">
        <f t="shared" si="7"/>
        <v>277.777777777778</v>
      </c>
      <c r="E509" s="392"/>
    </row>
    <row r="510" ht="36" customHeight="1" spans="1:5">
      <c r="A510" s="568" t="s">
        <v>580</v>
      </c>
      <c r="B510" s="413">
        <f>B511+B527++B555+B535+B563</f>
        <v>1518</v>
      </c>
      <c r="C510" s="494">
        <v>1442</v>
      </c>
      <c r="D510" s="414">
        <f t="shared" si="7"/>
        <v>-5.00658761528327</v>
      </c>
      <c r="E510" s="392"/>
    </row>
    <row r="511" ht="36" customHeight="1" spans="1:5">
      <c r="A511" s="568" t="s">
        <v>581</v>
      </c>
      <c r="B511" s="413">
        <f>SUM(B512:B526)</f>
        <v>981</v>
      </c>
      <c r="C511" s="494">
        <f>SUM(C512:C526)</f>
        <v>1049</v>
      </c>
      <c r="D511" s="414">
        <f t="shared" si="7"/>
        <v>6.93170234454638</v>
      </c>
      <c r="E511" s="392"/>
    </row>
    <row r="512" ht="36" customHeight="1" spans="1:5">
      <c r="A512" s="568" t="s">
        <v>247</v>
      </c>
      <c r="B512" s="413">
        <v>308</v>
      </c>
      <c r="C512" s="494">
        <v>298</v>
      </c>
      <c r="D512" s="414">
        <f t="shared" si="7"/>
        <v>-3.24675324675325</v>
      </c>
      <c r="E512" s="392"/>
    </row>
    <row r="513" ht="36" customHeight="1" spans="1:5">
      <c r="A513" s="568" t="s">
        <v>248</v>
      </c>
      <c r="B513" s="413"/>
      <c r="C513" s="494"/>
      <c r="D513" s="414" t="str">
        <f t="shared" si="7"/>
        <v> </v>
      </c>
      <c r="E513" s="392"/>
    </row>
    <row r="514" ht="36" customHeight="1" spans="1:5">
      <c r="A514" s="568" t="s">
        <v>249</v>
      </c>
      <c r="B514" s="413"/>
      <c r="C514" s="494"/>
      <c r="D514" s="414" t="str">
        <f t="shared" si="7"/>
        <v> </v>
      </c>
      <c r="E514" s="392"/>
    </row>
    <row r="515" ht="36" customHeight="1" spans="1:5">
      <c r="A515" s="568" t="s">
        <v>582</v>
      </c>
      <c r="B515" s="413">
        <v>109</v>
      </c>
      <c r="C515" s="494">
        <v>95</v>
      </c>
      <c r="D515" s="414">
        <f t="shared" si="7"/>
        <v>-12.8440366972477</v>
      </c>
      <c r="E515" s="392"/>
    </row>
    <row r="516" ht="36" customHeight="1" spans="1:5">
      <c r="A516" s="568" t="s">
        <v>583</v>
      </c>
      <c r="B516" s="413"/>
      <c r="C516" s="494">
        <v>47</v>
      </c>
      <c r="D516" s="414" t="str">
        <f t="shared" si="7"/>
        <v> </v>
      </c>
      <c r="E516" s="392"/>
    </row>
    <row r="517" ht="36" customHeight="1" spans="1:5">
      <c r="A517" s="568" t="s">
        <v>584</v>
      </c>
      <c r="B517" s="413"/>
      <c r="C517" s="494"/>
      <c r="D517" s="414" t="str">
        <f t="shared" ref="D517:D580" si="8">IFERROR((C517-B517)/B517*100," ")</f>
        <v> </v>
      </c>
      <c r="E517" s="392"/>
    </row>
    <row r="518" ht="36" customHeight="1" spans="1:5">
      <c r="A518" s="568" t="s">
        <v>585</v>
      </c>
      <c r="B518" s="413"/>
      <c r="C518" s="494"/>
      <c r="D518" s="414" t="str">
        <f t="shared" si="8"/>
        <v> </v>
      </c>
      <c r="E518" s="392"/>
    </row>
    <row r="519" ht="36" customHeight="1" spans="1:5">
      <c r="A519" s="568" t="s">
        <v>586</v>
      </c>
      <c r="B519" s="413">
        <v>26</v>
      </c>
      <c r="C519" s="494">
        <v>1</v>
      </c>
      <c r="D519" s="414">
        <f t="shared" si="8"/>
        <v>-96.1538461538462</v>
      </c>
      <c r="E519" s="392"/>
    </row>
    <row r="520" ht="36" customHeight="1" spans="1:5">
      <c r="A520" s="568" t="s">
        <v>587</v>
      </c>
      <c r="B520" s="413">
        <v>437</v>
      </c>
      <c r="C520" s="494">
        <v>428</v>
      </c>
      <c r="D520" s="414">
        <f t="shared" si="8"/>
        <v>-2.05949656750572</v>
      </c>
      <c r="E520" s="392"/>
    </row>
    <row r="521" ht="36" customHeight="1" spans="1:5">
      <c r="A521" s="568" t="s">
        <v>588</v>
      </c>
      <c r="B521" s="413"/>
      <c r="C521" s="494"/>
      <c r="D521" s="414" t="str">
        <f t="shared" si="8"/>
        <v> </v>
      </c>
      <c r="E521" s="392"/>
    </row>
    <row r="522" ht="36" customHeight="1" spans="1:5">
      <c r="A522" s="568" t="s">
        <v>589</v>
      </c>
      <c r="B522" s="413"/>
      <c r="C522" s="494"/>
      <c r="D522" s="414" t="str">
        <f t="shared" si="8"/>
        <v> </v>
      </c>
      <c r="E522" s="392"/>
    </row>
    <row r="523" ht="36" customHeight="1" spans="1:5">
      <c r="A523" s="568" t="s">
        <v>590</v>
      </c>
      <c r="B523" s="413"/>
      <c r="C523" s="494"/>
      <c r="D523" s="414" t="str">
        <f t="shared" si="8"/>
        <v> </v>
      </c>
      <c r="E523" s="392"/>
    </row>
    <row r="524" ht="36" customHeight="1" spans="1:5">
      <c r="A524" s="568" t="s">
        <v>591</v>
      </c>
      <c r="B524" s="413"/>
      <c r="C524" s="494"/>
      <c r="D524" s="414" t="str">
        <f t="shared" si="8"/>
        <v> </v>
      </c>
      <c r="E524" s="392"/>
    </row>
    <row r="525" ht="36" customHeight="1" spans="1:5">
      <c r="A525" s="568" t="s">
        <v>592</v>
      </c>
      <c r="B525" s="413"/>
      <c r="C525" s="494"/>
      <c r="D525" s="414" t="str">
        <f t="shared" si="8"/>
        <v> </v>
      </c>
      <c r="E525" s="392"/>
    </row>
    <row r="526" ht="36" customHeight="1" spans="1:5">
      <c r="A526" s="568" t="s">
        <v>593</v>
      </c>
      <c r="B526" s="413">
        <v>101</v>
      </c>
      <c r="C526" s="494">
        <v>180</v>
      </c>
      <c r="D526" s="414">
        <f t="shared" si="8"/>
        <v>78.2178217821782</v>
      </c>
      <c r="E526" s="392"/>
    </row>
    <row r="527" ht="36" customHeight="1" spans="1:5">
      <c r="A527" s="568" t="s">
        <v>594</v>
      </c>
      <c r="B527" s="413">
        <f>SUM(B528:B534)</f>
        <v>120</v>
      </c>
      <c r="C527" s="494">
        <f>SUM(C528:C534)</f>
        <v>83</v>
      </c>
      <c r="D527" s="414">
        <f t="shared" si="8"/>
        <v>-30.8333333333333</v>
      </c>
      <c r="E527" s="392"/>
    </row>
    <row r="528" ht="36" customHeight="1" spans="1:5">
      <c r="A528" s="568" t="s">
        <v>247</v>
      </c>
      <c r="B528" s="413"/>
      <c r="C528" s="494"/>
      <c r="D528" s="414" t="str">
        <f t="shared" si="8"/>
        <v> </v>
      </c>
      <c r="E528" s="392"/>
    </row>
    <row r="529" ht="36" customHeight="1" spans="1:5">
      <c r="A529" s="568" t="s">
        <v>248</v>
      </c>
      <c r="B529" s="413"/>
      <c r="C529" s="494"/>
      <c r="D529" s="414" t="str">
        <f t="shared" si="8"/>
        <v> </v>
      </c>
      <c r="E529" s="392"/>
    </row>
    <row r="530" ht="36" customHeight="1" spans="1:5">
      <c r="A530" s="568" t="s">
        <v>249</v>
      </c>
      <c r="B530" s="413"/>
      <c r="C530" s="494"/>
      <c r="D530" s="414" t="str">
        <f t="shared" si="8"/>
        <v> </v>
      </c>
      <c r="E530" s="392"/>
    </row>
    <row r="531" ht="36" customHeight="1" spans="1:5">
      <c r="A531" s="568" t="s">
        <v>595</v>
      </c>
      <c r="B531" s="413">
        <v>69</v>
      </c>
      <c r="C531" s="494">
        <v>61</v>
      </c>
      <c r="D531" s="414">
        <f t="shared" si="8"/>
        <v>-11.5942028985507</v>
      </c>
      <c r="E531" s="392"/>
    </row>
    <row r="532" ht="36" customHeight="1" spans="1:5">
      <c r="A532" s="568" t="s">
        <v>596</v>
      </c>
      <c r="B532" s="413">
        <v>51</v>
      </c>
      <c r="C532" s="494">
        <v>22</v>
      </c>
      <c r="D532" s="414">
        <f t="shared" si="8"/>
        <v>-56.8627450980392</v>
      </c>
      <c r="E532" s="392"/>
    </row>
    <row r="533" ht="36" customHeight="1" spans="1:5">
      <c r="A533" s="568" t="s">
        <v>597</v>
      </c>
      <c r="B533" s="413"/>
      <c r="C533" s="494"/>
      <c r="D533" s="414" t="str">
        <f t="shared" si="8"/>
        <v> </v>
      </c>
      <c r="E533" s="392"/>
    </row>
    <row r="534" ht="36" customHeight="1" spans="1:5">
      <c r="A534" s="568" t="s">
        <v>598</v>
      </c>
      <c r="B534" s="413"/>
      <c r="C534" s="494"/>
      <c r="D534" s="414" t="str">
        <f t="shared" si="8"/>
        <v> </v>
      </c>
      <c r="E534" s="392"/>
    </row>
    <row r="535" ht="36" customHeight="1" spans="1:5">
      <c r="A535" s="568" t="s">
        <v>599</v>
      </c>
      <c r="B535" s="413">
        <f>SUM(B536:B545)</f>
        <v>20</v>
      </c>
      <c r="C535" s="494"/>
      <c r="D535" s="414">
        <f t="shared" si="8"/>
        <v>-100</v>
      </c>
      <c r="E535" s="392"/>
    </row>
    <row r="536" ht="36" customHeight="1" spans="1:5">
      <c r="A536" s="568" t="s">
        <v>247</v>
      </c>
      <c r="B536" s="413"/>
      <c r="C536" s="494"/>
      <c r="D536" s="414" t="str">
        <f t="shared" si="8"/>
        <v> </v>
      </c>
      <c r="E536" s="392"/>
    </row>
    <row r="537" ht="36" customHeight="1" spans="1:5">
      <c r="A537" s="568" t="s">
        <v>248</v>
      </c>
      <c r="B537" s="413"/>
      <c r="C537" s="494"/>
      <c r="D537" s="414" t="str">
        <f t="shared" si="8"/>
        <v> </v>
      </c>
      <c r="E537" s="392"/>
    </row>
    <row r="538" ht="36" customHeight="1" spans="1:5">
      <c r="A538" s="568" t="s">
        <v>249</v>
      </c>
      <c r="B538" s="413"/>
      <c r="C538" s="494"/>
      <c r="D538" s="414" t="str">
        <f t="shared" si="8"/>
        <v> </v>
      </c>
      <c r="E538" s="392"/>
    </row>
    <row r="539" ht="36" customHeight="1" spans="1:5">
      <c r="A539" s="568" t="s">
        <v>600</v>
      </c>
      <c r="B539" s="413"/>
      <c r="C539" s="494"/>
      <c r="D539" s="414" t="str">
        <f t="shared" si="8"/>
        <v> </v>
      </c>
      <c r="E539" s="392"/>
    </row>
    <row r="540" ht="36" customHeight="1" spans="1:5">
      <c r="A540" s="568" t="s">
        <v>601</v>
      </c>
      <c r="B540" s="413"/>
      <c r="C540" s="494"/>
      <c r="D540" s="414" t="str">
        <f t="shared" si="8"/>
        <v> </v>
      </c>
      <c r="E540" s="392"/>
    </row>
    <row r="541" ht="36" customHeight="1" spans="1:5">
      <c r="A541" s="568" t="s">
        <v>602</v>
      </c>
      <c r="B541" s="413"/>
      <c r="C541" s="494"/>
      <c r="D541" s="414" t="str">
        <f t="shared" si="8"/>
        <v> </v>
      </c>
      <c r="E541" s="392"/>
    </row>
    <row r="542" ht="36" customHeight="1" spans="1:5">
      <c r="A542" s="568" t="s">
        <v>603</v>
      </c>
      <c r="B542" s="413">
        <v>20</v>
      </c>
      <c r="C542" s="494"/>
      <c r="D542" s="414">
        <f t="shared" si="8"/>
        <v>-100</v>
      </c>
      <c r="E542" s="392"/>
    </row>
    <row r="543" ht="36" customHeight="1" spans="1:5">
      <c r="A543" s="568" t="s">
        <v>604</v>
      </c>
      <c r="B543" s="413"/>
      <c r="C543" s="494"/>
      <c r="D543" s="414" t="str">
        <f t="shared" si="8"/>
        <v> </v>
      </c>
      <c r="E543" s="392"/>
    </row>
    <row r="544" ht="36" customHeight="1" spans="1:5">
      <c r="A544" s="568" t="s">
        <v>605</v>
      </c>
      <c r="B544" s="413"/>
      <c r="C544" s="494"/>
      <c r="D544" s="414" t="str">
        <f t="shared" si="8"/>
        <v> </v>
      </c>
      <c r="E544" s="392"/>
    </row>
    <row r="545" ht="36" customHeight="1" spans="1:5">
      <c r="A545" s="568" t="s">
        <v>606</v>
      </c>
      <c r="B545" s="413"/>
      <c r="C545" s="494"/>
      <c r="D545" s="414" t="str">
        <f t="shared" si="8"/>
        <v> </v>
      </c>
      <c r="E545" s="392"/>
    </row>
    <row r="546" ht="36" customHeight="1" spans="1:5">
      <c r="A546" s="568" t="s">
        <v>607</v>
      </c>
      <c r="B546" s="413"/>
      <c r="C546" s="494"/>
      <c r="D546" s="414" t="str">
        <f t="shared" si="8"/>
        <v> </v>
      </c>
      <c r="E546" s="392"/>
    </row>
    <row r="547" ht="36" customHeight="1" spans="1:5">
      <c r="A547" s="568" t="s">
        <v>247</v>
      </c>
      <c r="B547" s="413"/>
      <c r="C547" s="494"/>
      <c r="D547" s="414" t="str">
        <f t="shared" si="8"/>
        <v> </v>
      </c>
      <c r="E547" s="392"/>
    </row>
    <row r="548" ht="36" customHeight="1" spans="1:5">
      <c r="A548" s="568" t="s">
        <v>248</v>
      </c>
      <c r="B548" s="413"/>
      <c r="C548" s="494"/>
      <c r="D548" s="414" t="str">
        <f t="shared" si="8"/>
        <v> </v>
      </c>
      <c r="E548" s="392"/>
    </row>
    <row r="549" ht="36" customHeight="1" spans="1:5">
      <c r="A549" s="568" t="s">
        <v>249</v>
      </c>
      <c r="B549" s="413"/>
      <c r="C549" s="494"/>
      <c r="D549" s="414" t="str">
        <f t="shared" si="8"/>
        <v> </v>
      </c>
      <c r="E549" s="392"/>
    </row>
    <row r="550" ht="36" customHeight="1" spans="1:5">
      <c r="A550" s="568" t="s">
        <v>608</v>
      </c>
      <c r="B550" s="413"/>
      <c r="C550" s="494"/>
      <c r="D550" s="414" t="str">
        <f t="shared" si="8"/>
        <v> </v>
      </c>
      <c r="E550" s="392"/>
    </row>
    <row r="551" ht="36" customHeight="1" spans="1:5">
      <c r="A551" s="568" t="s">
        <v>609</v>
      </c>
      <c r="B551" s="413"/>
      <c r="C551" s="494"/>
      <c r="D551" s="414" t="str">
        <f t="shared" si="8"/>
        <v> </v>
      </c>
      <c r="E551" s="392"/>
    </row>
    <row r="552" ht="36" customHeight="1" spans="1:5">
      <c r="A552" s="568" t="s">
        <v>610</v>
      </c>
      <c r="B552" s="413"/>
      <c r="C552" s="494"/>
      <c r="D552" s="414" t="str">
        <f t="shared" si="8"/>
        <v> </v>
      </c>
      <c r="E552" s="392"/>
    </row>
    <row r="553" ht="36" customHeight="1" spans="1:5">
      <c r="A553" s="568" t="s">
        <v>611</v>
      </c>
      <c r="B553" s="413"/>
      <c r="C553" s="494"/>
      <c r="D553" s="414" t="str">
        <f t="shared" si="8"/>
        <v> </v>
      </c>
      <c r="E553" s="392"/>
    </row>
    <row r="554" ht="36" customHeight="1" spans="1:5">
      <c r="A554" s="568" t="s">
        <v>612</v>
      </c>
      <c r="B554" s="413"/>
      <c r="C554" s="494"/>
      <c r="D554" s="414" t="str">
        <f t="shared" si="8"/>
        <v> </v>
      </c>
      <c r="E554" s="392"/>
    </row>
    <row r="555" ht="36" customHeight="1" spans="1:5">
      <c r="A555" s="568" t="s">
        <v>613</v>
      </c>
      <c r="B555" s="413">
        <f>SUM(B556:B562)</f>
        <v>388</v>
      </c>
      <c r="C555" s="494">
        <f>SUM(C556:C562)</f>
        <v>309</v>
      </c>
      <c r="D555" s="414">
        <f t="shared" si="8"/>
        <v>-20.360824742268</v>
      </c>
      <c r="E555" s="392"/>
    </row>
    <row r="556" ht="36" customHeight="1" spans="1:5">
      <c r="A556" s="568" t="s">
        <v>247</v>
      </c>
      <c r="B556" s="413">
        <v>1</v>
      </c>
      <c r="C556" s="494"/>
      <c r="D556" s="414">
        <f t="shared" si="8"/>
        <v>-100</v>
      </c>
      <c r="E556" s="392"/>
    </row>
    <row r="557" ht="36" customHeight="1" spans="1:5">
      <c r="A557" s="568" t="s">
        <v>248</v>
      </c>
      <c r="B557" s="413"/>
      <c r="C557" s="494"/>
      <c r="D557" s="414" t="str">
        <f t="shared" si="8"/>
        <v> </v>
      </c>
      <c r="E557" s="392"/>
    </row>
    <row r="558" ht="36" customHeight="1" spans="1:5">
      <c r="A558" s="568" t="s">
        <v>249</v>
      </c>
      <c r="B558" s="413"/>
      <c r="C558" s="494"/>
      <c r="D558" s="414" t="str">
        <f t="shared" si="8"/>
        <v> </v>
      </c>
      <c r="E558" s="392"/>
    </row>
    <row r="559" ht="36" customHeight="1" spans="1:5">
      <c r="A559" s="568" t="s">
        <v>614</v>
      </c>
      <c r="B559" s="413"/>
      <c r="C559" s="494"/>
      <c r="D559" s="414" t="str">
        <f t="shared" si="8"/>
        <v> </v>
      </c>
      <c r="E559" s="392"/>
    </row>
    <row r="560" ht="36" customHeight="1" spans="1:5">
      <c r="A560" s="568" t="s">
        <v>615</v>
      </c>
      <c r="B560" s="413"/>
      <c r="C560" s="494"/>
      <c r="D560" s="414" t="str">
        <f t="shared" si="8"/>
        <v> </v>
      </c>
      <c r="E560" s="392"/>
    </row>
    <row r="561" ht="36" customHeight="1" spans="1:5">
      <c r="A561" s="568" t="s">
        <v>616</v>
      </c>
      <c r="B561" s="413">
        <v>368</v>
      </c>
      <c r="C561" s="494">
        <v>309</v>
      </c>
      <c r="D561" s="414">
        <f t="shared" si="8"/>
        <v>-16.0326086956522</v>
      </c>
      <c r="E561" s="392"/>
    </row>
    <row r="562" ht="36" customHeight="1" spans="1:5">
      <c r="A562" s="568" t="s">
        <v>617</v>
      </c>
      <c r="B562" s="413">
        <v>19</v>
      </c>
      <c r="C562" s="494"/>
      <c r="D562" s="414">
        <f t="shared" si="8"/>
        <v>-100</v>
      </c>
      <c r="E562" s="392"/>
    </row>
    <row r="563" ht="36" customHeight="1" spans="1:5">
      <c r="A563" s="568" t="s">
        <v>618</v>
      </c>
      <c r="B563" s="413">
        <f>SUM(B564:B565)</f>
        <v>9</v>
      </c>
      <c r="C563" s="494">
        <f>SUM(C564:C565)</f>
        <v>1</v>
      </c>
      <c r="D563" s="414">
        <f t="shared" si="8"/>
        <v>-88.8888888888889</v>
      </c>
      <c r="E563" s="392"/>
    </row>
    <row r="564" ht="36" customHeight="1" spans="1:5">
      <c r="A564" s="568" t="s">
        <v>619</v>
      </c>
      <c r="B564" s="413"/>
      <c r="C564" s="494">
        <v>1</v>
      </c>
      <c r="D564" s="414" t="str">
        <f t="shared" si="8"/>
        <v> </v>
      </c>
      <c r="E564" s="392"/>
    </row>
    <row r="565" ht="36" customHeight="1" spans="1:5">
      <c r="A565" s="568" t="s">
        <v>620</v>
      </c>
      <c r="B565" s="413">
        <v>9</v>
      </c>
      <c r="C565" s="494"/>
      <c r="D565" s="414">
        <f t="shared" si="8"/>
        <v>-100</v>
      </c>
      <c r="E565" s="392"/>
    </row>
    <row r="566" ht="36" customHeight="1" spans="1:5">
      <c r="A566" s="568" t="s">
        <v>621</v>
      </c>
      <c r="B566" s="413">
        <f>B567+B586+B596+B605+B609+B619+B628+B635+B643+B652+B658+B661+B664+B670+B673+B681+B693</f>
        <v>40661</v>
      </c>
      <c r="C566" s="494">
        <f>C567+C586+C596+C605+C609+C619+C628+C635+C643+C652+C658+C661+C664+C670+C673+C681+C693</f>
        <v>48302</v>
      </c>
      <c r="D566" s="414">
        <f t="shared" si="8"/>
        <v>18.7919628144905</v>
      </c>
      <c r="E566" s="392"/>
    </row>
    <row r="567" ht="36" customHeight="1" spans="1:5">
      <c r="A567" s="568" t="s">
        <v>622</v>
      </c>
      <c r="B567" s="413">
        <f>SUM(B568:B585)</f>
        <v>1472</v>
      </c>
      <c r="C567" s="494">
        <f>SUM(C568:C585)</f>
        <v>1505</v>
      </c>
      <c r="D567" s="414">
        <f t="shared" si="8"/>
        <v>2.24184782608696</v>
      </c>
      <c r="E567" s="392"/>
    </row>
    <row r="568" ht="36" customHeight="1" spans="1:5">
      <c r="A568" s="568" t="s">
        <v>247</v>
      </c>
      <c r="B568" s="413">
        <v>403</v>
      </c>
      <c r="C568" s="494">
        <v>372</v>
      </c>
      <c r="D568" s="414">
        <f t="shared" si="8"/>
        <v>-7.69230769230769</v>
      </c>
      <c r="E568" s="392"/>
    </row>
    <row r="569" ht="36" customHeight="1" spans="1:5">
      <c r="A569" s="568" t="s">
        <v>248</v>
      </c>
      <c r="B569" s="413"/>
      <c r="C569" s="494"/>
      <c r="D569" s="414" t="str">
        <f t="shared" si="8"/>
        <v> </v>
      </c>
      <c r="E569" s="392"/>
    </row>
    <row r="570" ht="36" customHeight="1" spans="1:5">
      <c r="A570" s="568" t="s">
        <v>249</v>
      </c>
      <c r="B570" s="413"/>
      <c r="C570" s="494"/>
      <c r="D570" s="414" t="str">
        <f t="shared" si="8"/>
        <v> </v>
      </c>
      <c r="E570" s="392"/>
    </row>
    <row r="571" ht="36" customHeight="1" spans="1:5">
      <c r="A571" s="568" t="s">
        <v>623</v>
      </c>
      <c r="B571" s="413"/>
      <c r="C571" s="494"/>
      <c r="D571" s="414" t="str">
        <f t="shared" si="8"/>
        <v> </v>
      </c>
      <c r="E571" s="392"/>
    </row>
    <row r="572" ht="36" customHeight="1" spans="1:5">
      <c r="A572" s="568" t="s">
        <v>624</v>
      </c>
      <c r="B572" s="413"/>
      <c r="C572" s="494"/>
      <c r="D572" s="414" t="str">
        <f t="shared" si="8"/>
        <v> </v>
      </c>
      <c r="E572" s="392"/>
    </row>
    <row r="573" ht="36" customHeight="1" spans="1:5">
      <c r="A573" s="568" t="s">
        <v>625</v>
      </c>
      <c r="B573" s="413">
        <v>209</v>
      </c>
      <c r="C573" s="494">
        <v>207</v>
      </c>
      <c r="D573" s="414">
        <f t="shared" si="8"/>
        <v>-0.956937799043062</v>
      </c>
      <c r="E573" s="392"/>
    </row>
    <row r="574" ht="36" customHeight="1" spans="1:5">
      <c r="A574" s="568" t="s">
        <v>626</v>
      </c>
      <c r="B574" s="413"/>
      <c r="C574" s="494"/>
      <c r="D574" s="414" t="str">
        <f t="shared" si="8"/>
        <v> </v>
      </c>
      <c r="E574" s="392"/>
    </row>
    <row r="575" ht="36" customHeight="1" spans="1:5">
      <c r="A575" s="568" t="s">
        <v>288</v>
      </c>
      <c r="B575" s="413">
        <v>10</v>
      </c>
      <c r="C575" s="494"/>
      <c r="D575" s="414">
        <f t="shared" si="8"/>
        <v>-100</v>
      </c>
      <c r="E575" s="392"/>
    </row>
    <row r="576" ht="36" customHeight="1" spans="1:5">
      <c r="A576" s="568" t="s">
        <v>627</v>
      </c>
      <c r="B576" s="413">
        <v>648</v>
      </c>
      <c r="C576" s="494">
        <v>664</v>
      </c>
      <c r="D576" s="414">
        <f t="shared" si="8"/>
        <v>2.46913580246914</v>
      </c>
      <c r="E576" s="392"/>
    </row>
    <row r="577" ht="36" customHeight="1" spans="1:5">
      <c r="A577" s="568" t="s">
        <v>628</v>
      </c>
      <c r="B577" s="413"/>
      <c r="C577" s="494"/>
      <c r="D577" s="414" t="str">
        <f t="shared" si="8"/>
        <v> </v>
      </c>
      <c r="E577" s="392"/>
    </row>
    <row r="578" ht="36" customHeight="1" spans="1:5">
      <c r="A578" s="568" t="s">
        <v>629</v>
      </c>
      <c r="B578" s="413"/>
      <c r="C578" s="494"/>
      <c r="D578" s="414" t="str">
        <f t="shared" si="8"/>
        <v> </v>
      </c>
      <c r="E578" s="392"/>
    </row>
    <row r="579" ht="36" customHeight="1" spans="1:5">
      <c r="A579" s="568" t="s">
        <v>630</v>
      </c>
      <c r="B579" s="413"/>
      <c r="C579" s="494"/>
      <c r="D579" s="414" t="str">
        <f t="shared" si="8"/>
        <v> </v>
      </c>
      <c r="E579" s="392"/>
    </row>
    <row r="580" ht="36" customHeight="1" spans="1:5">
      <c r="A580" s="568" t="s">
        <v>631</v>
      </c>
      <c r="B580" s="413"/>
      <c r="C580" s="494"/>
      <c r="D580" s="414" t="str">
        <f t="shared" si="8"/>
        <v> </v>
      </c>
      <c r="E580" s="392"/>
    </row>
    <row r="581" ht="36" customHeight="1" spans="1:5">
      <c r="A581" s="568" t="s">
        <v>632</v>
      </c>
      <c r="B581" s="413"/>
      <c r="C581" s="494"/>
      <c r="D581" s="414" t="str">
        <f t="shared" ref="D581:D644" si="9">IFERROR((C581-B581)/B581*100," ")</f>
        <v> </v>
      </c>
      <c r="E581" s="392"/>
    </row>
    <row r="582" ht="36" customHeight="1" spans="1:5">
      <c r="A582" s="568" t="s">
        <v>633</v>
      </c>
      <c r="B582" s="413"/>
      <c r="C582" s="494"/>
      <c r="D582" s="414" t="str">
        <f t="shared" si="9"/>
        <v> </v>
      </c>
      <c r="E582" s="392"/>
    </row>
    <row r="583" ht="36" customHeight="1" spans="1:5">
      <c r="A583" s="568" t="s">
        <v>634</v>
      </c>
      <c r="B583" s="413"/>
      <c r="C583" s="494"/>
      <c r="D583" s="414" t="str">
        <f t="shared" si="9"/>
        <v> </v>
      </c>
      <c r="E583" s="392"/>
    </row>
    <row r="584" ht="36" customHeight="1" spans="1:5">
      <c r="A584" s="568" t="s">
        <v>256</v>
      </c>
      <c r="B584" s="413">
        <v>189</v>
      </c>
      <c r="C584" s="494">
        <v>175</v>
      </c>
      <c r="D584" s="414">
        <f t="shared" si="9"/>
        <v>-7.40740740740741</v>
      </c>
      <c r="E584" s="392"/>
    </row>
    <row r="585" ht="36" customHeight="1" spans="1:5">
      <c r="A585" s="568" t="s">
        <v>635</v>
      </c>
      <c r="B585" s="413">
        <v>13</v>
      </c>
      <c r="C585" s="494">
        <v>87</v>
      </c>
      <c r="D585" s="414">
        <f t="shared" si="9"/>
        <v>569.230769230769</v>
      </c>
      <c r="E585" s="392"/>
    </row>
    <row r="586" ht="36" customHeight="1" spans="1:5">
      <c r="A586" s="568" t="s">
        <v>636</v>
      </c>
      <c r="B586" s="413">
        <f>SUM(B587:B593)</f>
        <v>632</v>
      </c>
      <c r="C586" s="494">
        <f>SUM(C587:C593)</f>
        <v>634</v>
      </c>
      <c r="D586" s="414">
        <f t="shared" si="9"/>
        <v>0.316455696202532</v>
      </c>
      <c r="E586" s="392"/>
    </row>
    <row r="587" ht="36" customHeight="1" spans="1:5">
      <c r="A587" s="568" t="s">
        <v>247</v>
      </c>
      <c r="B587" s="413">
        <v>341</v>
      </c>
      <c r="C587" s="494">
        <v>321</v>
      </c>
      <c r="D587" s="414">
        <f t="shared" si="9"/>
        <v>-5.86510263929619</v>
      </c>
      <c r="E587" s="392"/>
    </row>
    <row r="588" ht="36" customHeight="1" spans="1:5">
      <c r="A588" s="568" t="s">
        <v>248</v>
      </c>
      <c r="B588" s="413"/>
      <c r="C588" s="494">
        <v>15</v>
      </c>
      <c r="D588" s="414" t="str">
        <f t="shared" si="9"/>
        <v> </v>
      </c>
      <c r="E588" s="392"/>
    </row>
    <row r="589" ht="36" customHeight="1" spans="1:5">
      <c r="A589" s="568" t="s">
        <v>249</v>
      </c>
      <c r="B589" s="413"/>
      <c r="C589" s="494"/>
      <c r="D589" s="414" t="str">
        <f t="shared" si="9"/>
        <v> </v>
      </c>
      <c r="E589" s="392"/>
    </row>
    <row r="590" ht="36" customHeight="1" spans="1:5">
      <c r="A590" s="568" t="s">
        <v>637</v>
      </c>
      <c r="B590" s="413"/>
      <c r="C590" s="494"/>
      <c r="D590" s="414" t="str">
        <f t="shared" si="9"/>
        <v> </v>
      </c>
      <c r="E590" s="392"/>
    </row>
    <row r="591" ht="36" customHeight="1" spans="1:5">
      <c r="A591" s="568" t="s">
        <v>638</v>
      </c>
      <c r="B591" s="413"/>
      <c r="C591" s="494"/>
      <c r="D591" s="414" t="str">
        <f t="shared" si="9"/>
        <v> </v>
      </c>
      <c r="E591" s="392"/>
    </row>
    <row r="592" ht="36" customHeight="1" spans="1:5">
      <c r="A592" s="568" t="s">
        <v>639</v>
      </c>
      <c r="B592" s="413">
        <v>47</v>
      </c>
      <c r="C592" s="494">
        <v>60</v>
      </c>
      <c r="D592" s="414">
        <f t="shared" si="9"/>
        <v>27.6595744680851</v>
      </c>
      <c r="E592" s="392"/>
    </row>
    <row r="593" ht="36" customHeight="1" spans="1:6">
      <c r="A593" s="568" t="s">
        <v>640</v>
      </c>
      <c r="B593" s="413">
        <v>244</v>
      </c>
      <c r="C593" s="494">
        <v>238</v>
      </c>
      <c r="D593" s="414">
        <f t="shared" si="9"/>
        <v>-2.45901639344262</v>
      </c>
      <c r="E593" s="392"/>
    </row>
    <row r="594" ht="36" customHeight="1" spans="1:6">
      <c r="A594" s="568" t="s">
        <v>641</v>
      </c>
      <c r="B594" s="413"/>
      <c r="C594" s="494"/>
      <c r="D594" s="414" t="str">
        <f t="shared" si="9"/>
        <v> </v>
      </c>
      <c r="E594" s="392"/>
    </row>
    <row r="595" ht="36" customHeight="1" spans="1:6">
      <c r="A595" s="568" t="s">
        <v>642</v>
      </c>
      <c r="B595" s="413"/>
      <c r="C595" s="494"/>
      <c r="D595" s="414" t="str">
        <f t="shared" si="9"/>
        <v> </v>
      </c>
      <c r="E595" s="392"/>
    </row>
    <row r="596" ht="36" customHeight="1" spans="1:6">
      <c r="A596" s="568" t="s">
        <v>643</v>
      </c>
      <c r="B596" s="413">
        <f>SUM(B597:B604)</f>
        <v>21878</v>
      </c>
      <c r="C596" s="494">
        <f>SUM(C597:C604)</f>
        <v>29187</v>
      </c>
      <c r="D596" s="414">
        <f t="shared" si="9"/>
        <v>33.4079897614042</v>
      </c>
      <c r="E596" s="392"/>
    </row>
    <row r="597" s="399" customFormat="1" ht="36" customHeight="1" spans="1:6">
      <c r="A597" s="568" t="s">
        <v>644</v>
      </c>
      <c r="B597" s="413">
        <v>2207</v>
      </c>
      <c r="C597" s="494">
        <v>2246</v>
      </c>
      <c r="D597" s="414">
        <f t="shared" si="9"/>
        <v>1.76710466696874</v>
      </c>
      <c r="E597" s="392"/>
      <c r="F597" s="226"/>
    </row>
    <row r="598" ht="36" customHeight="1" spans="1:6">
      <c r="A598" s="568" t="s">
        <v>645</v>
      </c>
      <c r="B598" s="413">
        <v>4170</v>
      </c>
      <c r="C598" s="494">
        <v>4315</v>
      </c>
      <c r="D598" s="414">
        <f t="shared" si="9"/>
        <v>3.47721822541966</v>
      </c>
      <c r="E598" s="392"/>
    </row>
    <row r="599" ht="36" customHeight="1" spans="1:6">
      <c r="A599" s="568" t="s">
        <v>646</v>
      </c>
      <c r="B599" s="413"/>
      <c r="C599" s="494"/>
      <c r="D599" s="414" t="str">
        <f t="shared" si="9"/>
        <v> </v>
      </c>
      <c r="E599" s="392"/>
    </row>
    <row r="600" ht="36" customHeight="1" spans="1:6">
      <c r="A600" s="568" t="s">
        <v>647</v>
      </c>
      <c r="B600" s="413">
        <v>10863</v>
      </c>
      <c r="C600" s="494">
        <v>11383</v>
      </c>
      <c r="D600" s="414">
        <f t="shared" si="9"/>
        <v>4.78689128233453</v>
      </c>
      <c r="E600" s="392"/>
    </row>
    <row r="601" ht="36" customHeight="1" spans="1:6">
      <c r="A601" s="568" t="s">
        <v>648</v>
      </c>
      <c r="B601" s="413">
        <v>1860</v>
      </c>
      <c r="C601" s="494"/>
      <c r="D601" s="414">
        <f t="shared" si="9"/>
        <v>-100</v>
      </c>
      <c r="E601" s="392"/>
    </row>
    <row r="602" s="399" customFormat="1" ht="36" customHeight="1" spans="1:6">
      <c r="A602" s="568" t="s">
        <v>649</v>
      </c>
      <c r="B602" s="413">
        <v>2734</v>
      </c>
      <c r="C602" s="494">
        <v>11120</v>
      </c>
      <c r="D602" s="414">
        <f t="shared" si="9"/>
        <v>306.730065837601</v>
      </c>
      <c r="E602" s="392"/>
      <c r="F602" s="226"/>
    </row>
    <row r="603" ht="36" customHeight="1" spans="1:6">
      <c r="A603" s="568" t="s">
        <v>650</v>
      </c>
      <c r="B603" s="413"/>
      <c r="C603" s="494">
        <v>100</v>
      </c>
      <c r="D603" s="414" t="str">
        <f t="shared" si="9"/>
        <v> </v>
      </c>
      <c r="E603" s="392"/>
    </row>
    <row r="604" ht="36" customHeight="1" spans="1:6">
      <c r="A604" s="568" t="s">
        <v>651</v>
      </c>
      <c r="B604" s="413">
        <v>44</v>
      </c>
      <c r="C604" s="494">
        <v>23</v>
      </c>
      <c r="D604" s="414">
        <f t="shared" si="9"/>
        <v>-47.7272727272727</v>
      </c>
      <c r="E604" s="392"/>
    </row>
    <row r="605" ht="36" customHeight="1" spans="1:6">
      <c r="A605" s="568" t="s">
        <v>652</v>
      </c>
      <c r="B605" s="413">
        <f>SUM(B606:B608)</f>
        <v>20</v>
      </c>
      <c r="C605" s="494"/>
      <c r="D605" s="414">
        <f t="shared" si="9"/>
        <v>-100</v>
      </c>
      <c r="E605" s="392"/>
    </row>
    <row r="606" ht="36" customHeight="1" spans="1:6">
      <c r="A606" s="568" t="s">
        <v>653</v>
      </c>
      <c r="B606" s="413"/>
      <c r="C606" s="494"/>
      <c r="D606" s="414" t="str">
        <f t="shared" si="9"/>
        <v> </v>
      </c>
      <c r="E606" s="392"/>
    </row>
    <row r="607" ht="36" customHeight="1" spans="1:6">
      <c r="A607" s="568" t="s">
        <v>654</v>
      </c>
      <c r="B607" s="413"/>
      <c r="C607" s="494"/>
      <c r="D607" s="414" t="str">
        <f t="shared" si="9"/>
        <v> </v>
      </c>
      <c r="E607" s="392"/>
    </row>
    <row r="608" ht="36" customHeight="1" spans="1:6">
      <c r="A608" s="568" t="s">
        <v>655</v>
      </c>
      <c r="B608" s="413">
        <v>20</v>
      </c>
      <c r="C608" s="494"/>
      <c r="D608" s="414">
        <f t="shared" si="9"/>
        <v>-100</v>
      </c>
      <c r="E608" s="392"/>
    </row>
    <row r="609" ht="36" customHeight="1" spans="1:5">
      <c r="A609" s="568" t="s">
        <v>656</v>
      </c>
      <c r="B609" s="413">
        <f>SUM(B610:B618)</f>
        <v>2241</v>
      </c>
      <c r="C609" s="494">
        <f>SUM(C610:C618)</f>
        <v>1127</v>
      </c>
      <c r="D609" s="414">
        <f t="shared" si="9"/>
        <v>-49.7099509147702</v>
      </c>
      <c r="E609" s="392"/>
    </row>
    <row r="610" ht="36" customHeight="1" spans="1:5">
      <c r="A610" s="568" t="s">
        <v>657</v>
      </c>
      <c r="B610" s="413"/>
      <c r="C610" s="494">
        <v>16</v>
      </c>
      <c r="D610" s="414" t="str">
        <f t="shared" si="9"/>
        <v> </v>
      </c>
      <c r="E610" s="392"/>
    </row>
    <row r="611" ht="36" customHeight="1" spans="1:5">
      <c r="A611" s="568" t="s">
        <v>658</v>
      </c>
      <c r="B611" s="413"/>
      <c r="C611" s="494">
        <v>132</v>
      </c>
      <c r="D611" s="414" t="str">
        <f t="shared" si="9"/>
        <v> </v>
      </c>
      <c r="E611" s="392"/>
    </row>
    <row r="612" ht="36" customHeight="1" spans="1:5">
      <c r="A612" s="568" t="s">
        <v>659</v>
      </c>
      <c r="B612" s="413"/>
      <c r="C612" s="494"/>
      <c r="D612" s="414" t="str">
        <f t="shared" si="9"/>
        <v> </v>
      </c>
      <c r="E612" s="392"/>
    </row>
    <row r="613" ht="36" customHeight="1" spans="1:5">
      <c r="A613" s="568" t="s">
        <v>660</v>
      </c>
      <c r="B613" s="413"/>
      <c r="C613" s="494"/>
      <c r="D613" s="414" t="str">
        <f t="shared" si="9"/>
        <v> </v>
      </c>
      <c r="E613" s="392"/>
    </row>
    <row r="614" ht="36" customHeight="1" spans="1:5">
      <c r="A614" s="568" t="s">
        <v>661</v>
      </c>
      <c r="B614" s="413"/>
      <c r="C614" s="494"/>
      <c r="D614" s="414" t="str">
        <f t="shared" si="9"/>
        <v> </v>
      </c>
      <c r="E614" s="392"/>
    </row>
    <row r="615" ht="36" customHeight="1" spans="1:5">
      <c r="A615" s="568" t="s">
        <v>662</v>
      </c>
      <c r="B615" s="413">
        <v>57</v>
      </c>
      <c r="C615" s="494">
        <v>230</v>
      </c>
      <c r="D615" s="414">
        <f t="shared" si="9"/>
        <v>303.508771929825</v>
      </c>
      <c r="E615" s="392"/>
    </row>
    <row r="616" ht="36" customHeight="1" spans="1:5">
      <c r="A616" s="568" t="s">
        <v>663</v>
      </c>
      <c r="B616" s="413"/>
      <c r="C616" s="494"/>
      <c r="D616" s="414" t="str">
        <f t="shared" si="9"/>
        <v> </v>
      </c>
      <c r="E616" s="392"/>
    </row>
    <row r="617" ht="36" customHeight="1" spans="1:5">
      <c r="A617" s="568" t="s">
        <v>664</v>
      </c>
      <c r="B617" s="413">
        <v>951</v>
      </c>
      <c r="C617" s="494">
        <v>610</v>
      </c>
      <c r="D617" s="414">
        <f t="shared" si="9"/>
        <v>-35.856992639327</v>
      </c>
      <c r="E617" s="392"/>
    </row>
    <row r="618" ht="36" customHeight="1" spans="1:5">
      <c r="A618" s="568" t="s">
        <v>665</v>
      </c>
      <c r="B618" s="413">
        <v>1233</v>
      </c>
      <c r="C618" s="494">
        <v>139</v>
      </c>
      <c r="D618" s="414">
        <f t="shared" si="9"/>
        <v>-88.7266828872668</v>
      </c>
      <c r="E618" s="392"/>
    </row>
    <row r="619" ht="36" customHeight="1" spans="1:5">
      <c r="A619" s="568" t="s">
        <v>666</v>
      </c>
      <c r="B619" s="413">
        <f>SUM(B620:B627)</f>
        <v>5146</v>
      </c>
      <c r="C619" s="494">
        <f>SUM(C620:C627)</f>
        <v>5069</v>
      </c>
      <c r="D619" s="414">
        <f t="shared" si="9"/>
        <v>-1.49630781189273</v>
      </c>
      <c r="E619" s="392"/>
    </row>
    <row r="620" ht="36" customHeight="1" spans="1:5">
      <c r="A620" s="568" t="s">
        <v>667</v>
      </c>
      <c r="B620" s="413">
        <v>1293</v>
      </c>
      <c r="C620" s="494">
        <v>530</v>
      </c>
      <c r="D620" s="414">
        <f t="shared" si="9"/>
        <v>-59.0100541376643</v>
      </c>
      <c r="E620" s="392"/>
    </row>
    <row r="621" ht="36" customHeight="1" spans="1:5">
      <c r="A621" s="568" t="s">
        <v>668</v>
      </c>
      <c r="B621" s="413">
        <v>527</v>
      </c>
      <c r="C621" s="494">
        <v>105</v>
      </c>
      <c r="D621" s="414">
        <f t="shared" si="9"/>
        <v>-80.0759013282732</v>
      </c>
      <c r="E621" s="392"/>
    </row>
    <row r="622" ht="36" customHeight="1" spans="1:5">
      <c r="A622" s="568" t="s">
        <v>669</v>
      </c>
      <c r="B622" s="413">
        <v>112</v>
      </c>
      <c r="C622" s="494"/>
      <c r="D622" s="414">
        <f t="shared" si="9"/>
        <v>-100</v>
      </c>
      <c r="E622" s="392"/>
    </row>
    <row r="623" ht="36" customHeight="1" spans="1:5">
      <c r="A623" s="568" t="s">
        <v>670</v>
      </c>
      <c r="B623" s="413">
        <v>885</v>
      </c>
      <c r="C623" s="494">
        <v>917</v>
      </c>
      <c r="D623" s="414">
        <f t="shared" si="9"/>
        <v>3.61581920903955</v>
      </c>
      <c r="E623" s="392"/>
    </row>
    <row r="624" ht="36" customHeight="1" spans="1:5">
      <c r="A624" s="568" t="s">
        <v>671</v>
      </c>
      <c r="B624" s="413">
        <v>324</v>
      </c>
      <c r="C624" s="494"/>
      <c r="D624" s="414">
        <f t="shared" si="9"/>
        <v>-100</v>
      </c>
      <c r="E624" s="392"/>
    </row>
    <row r="625" ht="36" customHeight="1" spans="1:5">
      <c r="A625" s="568" t="s">
        <v>672</v>
      </c>
      <c r="B625" s="413"/>
      <c r="C625" s="494">
        <v>15</v>
      </c>
      <c r="D625" s="414" t="str">
        <f t="shared" si="9"/>
        <v> </v>
      </c>
      <c r="E625" s="392"/>
    </row>
    <row r="626" ht="36" customHeight="1" spans="1:5">
      <c r="A626" s="568" t="s">
        <v>673</v>
      </c>
      <c r="B626" s="413">
        <v>70</v>
      </c>
      <c r="C626" s="494"/>
      <c r="D626" s="414">
        <f t="shared" si="9"/>
        <v>-100</v>
      </c>
      <c r="E626" s="392"/>
    </row>
    <row r="627" ht="36" customHeight="1" spans="1:5">
      <c r="A627" s="568" t="s">
        <v>674</v>
      </c>
      <c r="B627" s="413">
        <v>1935</v>
      </c>
      <c r="C627" s="494">
        <v>3502</v>
      </c>
      <c r="D627" s="414">
        <f t="shared" si="9"/>
        <v>80.9819121447028</v>
      </c>
      <c r="E627" s="392"/>
    </row>
    <row r="628" ht="36" customHeight="1" spans="1:5">
      <c r="A628" s="568" t="s">
        <v>675</v>
      </c>
      <c r="B628" s="413">
        <f>SUM(B629:B634)</f>
        <v>656</v>
      </c>
      <c r="C628" s="494">
        <f>SUM(C629:C634)</f>
        <v>730</v>
      </c>
      <c r="D628" s="414">
        <f t="shared" si="9"/>
        <v>11.280487804878</v>
      </c>
      <c r="E628" s="392"/>
    </row>
    <row r="629" ht="36" customHeight="1" spans="1:5">
      <c r="A629" s="568" t="s">
        <v>676</v>
      </c>
      <c r="B629" s="413">
        <v>191</v>
      </c>
      <c r="C629" s="494">
        <v>205</v>
      </c>
      <c r="D629" s="414">
        <f t="shared" si="9"/>
        <v>7.32984293193717</v>
      </c>
      <c r="E629" s="392"/>
    </row>
    <row r="630" ht="36" customHeight="1" spans="1:5">
      <c r="A630" s="568" t="s">
        <v>677</v>
      </c>
      <c r="B630" s="413">
        <v>228</v>
      </c>
      <c r="C630" s="494">
        <v>240</v>
      </c>
      <c r="D630" s="414">
        <f t="shared" si="9"/>
        <v>5.26315789473684</v>
      </c>
      <c r="E630" s="392"/>
    </row>
    <row r="631" ht="36" customHeight="1" spans="1:5">
      <c r="A631" s="568" t="s">
        <v>678</v>
      </c>
      <c r="B631" s="413">
        <v>6</v>
      </c>
      <c r="C631" s="494">
        <v>52</v>
      </c>
      <c r="D631" s="414">
        <f t="shared" si="9"/>
        <v>766.666666666667</v>
      </c>
      <c r="E631" s="392"/>
    </row>
    <row r="632" ht="36" customHeight="1" spans="1:5">
      <c r="A632" s="568" t="s">
        <v>679</v>
      </c>
      <c r="B632" s="413"/>
      <c r="C632" s="494">
        <v>23</v>
      </c>
      <c r="D632" s="414" t="str">
        <f t="shared" si="9"/>
        <v> </v>
      </c>
      <c r="E632" s="392"/>
    </row>
    <row r="633" ht="36" customHeight="1" spans="1:5">
      <c r="A633" s="568" t="s">
        <v>680</v>
      </c>
      <c r="B633" s="413">
        <v>231</v>
      </c>
      <c r="C633" s="494">
        <v>206</v>
      </c>
      <c r="D633" s="414">
        <f t="shared" si="9"/>
        <v>-10.8225108225108</v>
      </c>
      <c r="E633" s="392"/>
    </row>
    <row r="634" ht="36" customHeight="1" spans="1:5">
      <c r="A634" s="568" t="s">
        <v>681</v>
      </c>
      <c r="B634" s="413"/>
      <c r="C634" s="494">
        <v>4</v>
      </c>
      <c r="D634" s="414" t="str">
        <f t="shared" si="9"/>
        <v> </v>
      </c>
      <c r="E634" s="392"/>
    </row>
    <row r="635" ht="36" customHeight="1" spans="1:5">
      <c r="A635" s="568" t="s">
        <v>682</v>
      </c>
      <c r="B635" s="413">
        <f>SUM(B636:B642)</f>
        <v>1047</v>
      </c>
      <c r="C635" s="494">
        <f>SUM(C636:C642)</f>
        <v>1390</v>
      </c>
      <c r="D635" s="414">
        <f t="shared" si="9"/>
        <v>32.7602674307545</v>
      </c>
      <c r="E635" s="392"/>
    </row>
    <row r="636" ht="36" customHeight="1" spans="1:5">
      <c r="A636" s="568" t="s">
        <v>683</v>
      </c>
      <c r="B636" s="413">
        <v>123</v>
      </c>
      <c r="C636" s="494">
        <v>239</v>
      </c>
      <c r="D636" s="414">
        <f t="shared" si="9"/>
        <v>94.3089430894309</v>
      </c>
      <c r="E636" s="392"/>
    </row>
    <row r="637" ht="36" customHeight="1" spans="1:5">
      <c r="A637" s="568" t="s">
        <v>684</v>
      </c>
      <c r="B637" s="413">
        <v>647</v>
      </c>
      <c r="C637" s="494">
        <v>829</v>
      </c>
      <c r="D637" s="414">
        <f t="shared" si="9"/>
        <v>28.129829984544</v>
      </c>
      <c r="E637" s="392"/>
    </row>
    <row r="638" ht="36" customHeight="1" spans="1:5">
      <c r="A638" s="568" t="s">
        <v>685</v>
      </c>
      <c r="B638" s="413"/>
      <c r="C638" s="494"/>
      <c r="D638" s="414" t="str">
        <f t="shared" si="9"/>
        <v> </v>
      </c>
      <c r="E638" s="392"/>
    </row>
    <row r="639" ht="36" customHeight="1" spans="1:5">
      <c r="A639" s="568" t="s">
        <v>686</v>
      </c>
      <c r="B639" s="413">
        <v>182</v>
      </c>
      <c r="C639" s="494">
        <v>247</v>
      </c>
      <c r="D639" s="414">
        <f t="shared" si="9"/>
        <v>35.7142857142857</v>
      </c>
      <c r="E639" s="392"/>
    </row>
    <row r="640" ht="36" customHeight="1" spans="1:5">
      <c r="A640" s="568" t="s">
        <v>687</v>
      </c>
      <c r="B640" s="413"/>
      <c r="C640" s="494"/>
      <c r="D640" s="414" t="str">
        <f t="shared" si="9"/>
        <v> </v>
      </c>
      <c r="E640" s="392"/>
    </row>
    <row r="641" ht="36" customHeight="1" spans="1:5">
      <c r="A641" s="568" t="s">
        <v>688</v>
      </c>
      <c r="B641" s="413">
        <v>95</v>
      </c>
      <c r="C641" s="494">
        <v>75</v>
      </c>
      <c r="D641" s="414">
        <f t="shared" si="9"/>
        <v>-21.0526315789474</v>
      </c>
      <c r="E641" s="392"/>
    </row>
    <row r="642" ht="36" customHeight="1" spans="1:5">
      <c r="A642" s="568" t="s">
        <v>689</v>
      </c>
      <c r="B642" s="413"/>
      <c r="C642" s="494"/>
      <c r="D642" s="414" t="str">
        <f t="shared" si="9"/>
        <v> </v>
      </c>
      <c r="E642" s="392"/>
    </row>
    <row r="643" ht="36" customHeight="1" spans="1:5">
      <c r="A643" s="568" t="s">
        <v>690</v>
      </c>
      <c r="B643" s="413">
        <f>SUM(B644:B651)</f>
        <v>1337</v>
      </c>
      <c r="C643" s="494">
        <f>SUM(C644:C651)</f>
        <v>1658</v>
      </c>
      <c r="D643" s="414">
        <f t="shared" si="9"/>
        <v>24.0089753178758</v>
      </c>
      <c r="E643" s="392"/>
    </row>
    <row r="644" ht="36" customHeight="1" spans="1:5">
      <c r="A644" s="568" t="s">
        <v>247</v>
      </c>
      <c r="B644" s="413">
        <v>155</v>
      </c>
      <c r="C644" s="494">
        <v>144</v>
      </c>
      <c r="D644" s="414">
        <f t="shared" si="9"/>
        <v>-7.09677419354839</v>
      </c>
      <c r="E644" s="392"/>
    </row>
    <row r="645" ht="36" customHeight="1" spans="1:5">
      <c r="A645" s="568" t="s">
        <v>248</v>
      </c>
      <c r="B645" s="413"/>
      <c r="C645" s="494"/>
      <c r="D645" s="414" t="str">
        <f t="shared" ref="D645:D708" si="10">IFERROR((C645-B645)/B645*100," ")</f>
        <v> </v>
      </c>
      <c r="E645" s="392"/>
    </row>
    <row r="646" ht="36" customHeight="1" spans="1:5">
      <c r="A646" s="568" t="s">
        <v>249</v>
      </c>
      <c r="B646" s="413"/>
      <c r="C646" s="494"/>
      <c r="D646" s="414" t="str">
        <f t="shared" si="10"/>
        <v> </v>
      </c>
      <c r="E646" s="392"/>
    </row>
    <row r="647" ht="36" customHeight="1" spans="1:5">
      <c r="A647" s="568" t="s">
        <v>691</v>
      </c>
      <c r="B647" s="413">
        <v>51</v>
      </c>
      <c r="C647" s="494">
        <v>165</v>
      </c>
      <c r="D647" s="414">
        <f t="shared" si="10"/>
        <v>223.529411764706</v>
      </c>
      <c r="E647" s="392"/>
    </row>
    <row r="648" ht="36" customHeight="1" spans="1:5">
      <c r="A648" s="568" t="s">
        <v>692</v>
      </c>
      <c r="B648" s="413">
        <v>45</v>
      </c>
      <c r="C648" s="494">
        <v>93</v>
      </c>
      <c r="D648" s="414">
        <f t="shared" si="10"/>
        <v>106.666666666667</v>
      </c>
      <c r="E648" s="392"/>
    </row>
    <row r="649" ht="36" customHeight="1" spans="1:5">
      <c r="A649" s="568" t="s">
        <v>693</v>
      </c>
      <c r="B649" s="413"/>
      <c r="C649" s="494"/>
      <c r="D649" s="414" t="str">
        <f t="shared" si="10"/>
        <v> </v>
      </c>
      <c r="E649" s="392"/>
    </row>
    <row r="650" ht="36" customHeight="1" spans="1:5">
      <c r="A650" s="568" t="s">
        <v>694</v>
      </c>
      <c r="B650" s="413">
        <v>641</v>
      </c>
      <c r="C650" s="494">
        <v>660</v>
      </c>
      <c r="D650" s="414">
        <f t="shared" si="10"/>
        <v>2.96411856474259</v>
      </c>
      <c r="E650" s="392"/>
    </row>
    <row r="651" ht="36" customHeight="1" spans="1:5">
      <c r="A651" s="568" t="s">
        <v>695</v>
      </c>
      <c r="B651" s="413">
        <v>445</v>
      </c>
      <c r="C651" s="494">
        <v>596</v>
      </c>
      <c r="D651" s="414">
        <f t="shared" si="10"/>
        <v>33.9325842696629</v>
      </c>
      <c r="E651" s="392"/>
    </row>
    <row r="652" ht="36" customHeight="1" spans="1:5">
      <c r="A652" s="568" t="s">
        <v>696</v>
      </c>
      <c r="B652" s="413">
        <f>SUM(B653:B657)</f>
        <v>89</v>
      </c>
      <c r="C652" s="494">
        <f>SUM(C653:C657)</f>
        <v>109</v>
      </c>
      <c r="D652" s="414">
        <f t="shared" si="10"/>
        <v>22.4719101123595</v>
      </c>
      <c r="E652" s="392"/>
    </row>
    <row r="653" ht="36" customHeight="1" spans="1:5">
      <c r="A653" s="568" t="s">
        <v>247</v>
      </c>
      <c r="B653" s="413">
        <v>74</v>
      </c>
      <c r="C653" s="494">
        <v>95</v>
      </c>
      <c r="D653" s="414">
        <f t="shared" si="10"/>
        <v>28.3783783783784</v>
      </c>
      <c r="E653" s="392"/>
    </row>
    <row r="654" ht="36" customHeight="1" spans="1:5">
      <c r="A654" s="568" t="s">
        <v>248</v>
      </c>
      <c r="B654" s="413"/>
      <c r="C654" s="494"/>
      <c r="D654" s="414" t="str">
        <f t="shared" si="10"/>
        <v> </v>
      </c>
      <c r="E654" s="392"/>
    </row>
    <row r="655" ht="36" customHeight="1" spans="1:5">
      <c r="A655" s="568" t="s">
        <v>249</v>
      </c>
      <c r="B655" s="413"/>
      <c r="C655" s="494"/>
      <c r="D655" s="414" t="str">
        <f t="shared" si="10"/>
        <v> </v>
      </c>
      <c r="E655" s="392"/>
    </row>
    <row r="656" ht="36" customHeight="1" spans="1:5">
      <c r="A656" s="568" t="s">
        <v>256</v>
      </c>
      <c r="B656" s="413">
        <v>15</v>
      </c>
      <c r="C656" s="494">
        <v>14</v>
      </c>
      <c r="D656" s="414">
        <f t="shared" si="10"/>
        <v>-6.66666666666667</v>
      </c>
      <c r="E656" s="392"/>
    </row>
    <row r="657" ht="36" customHeight="1" spans="1:5">
      <c r="A657" s="568" t="s">
        <v>697</v>
      </c>
      <c r="B657" s="413"/>
      <c r="C657" s="494"/>
      <c r="D657" s="414" t="str">
        <f t="shared" si="10"/>
        <v> </v>
      </c>
      <c r="E657" s="392"/>
    </row>
    <row r="658" ht="36" customHeight="1" spans="1:5">
      <c r="A658" s="568" t="s">
        <v>698</v>
      </c>
      <c r="B658" s="413">
        <f>SUM(B659:B660)</f>
        <v>1956</v>
      </c>
      <c r="C658" s="494">
        <f>SUM(C659:C660)</f>
        <v>2186</v>
      </c>
      <c r="D658" s="414">
        <f t="shared" si="10"/>
        <v>11.758691206544</v>
      </c>
      <c r="E658" s="392"/>
    </row>
    <row r="659" ht="36" customHeight="1" spans="1:5">
      <c r="A659" s="568" t="s">
        <v>699</v>
      </c>
      <c r="B659" s="413">
        <v>290</v>
      </c>
      <c r="C659" s="494">
        <v>631</v>
      </c>
      <c r="D659" s="414">
        <f t="shared" si="10"/>
        <v>117.586206896552</v>
      </c>
      <c r="E659" s="392"/>
    </row>
    <row r="660" ht="36" customHeight="1" spans="1:5">
      <c r="A660" s="568" t="s">
        <v>700</v>
      </c>
      <c r="B660" s="413">
        <v>1666</v>
      </c>
      <c r="C660" s="494">
        <v>1555</v>
      </c>
      <c r="D660" s="414">
        <f t="shared" si="10"/>
        <v>-6.66266506602641</v>
      </c>
      <c r="E660" s="392"/>
    </row>
    <row r="661" ht="36" customHeight="1" spans="1:5">
      <c r="A661" s="568" t="s">
        <v>701</v>
      </c>
      <c r="B661" s="413">
        <f>SUM(B662:B663)</f>
        <v>455</v>
      </c>
      <c r="C661" s="494">
        <f>SUM(C662:C663)</f>
        <v>658</v>
      </c>
      <c r="D661" s="414">
        <f t="shared" si="10"/>
        <v>44.6153846153846</v>
      </c>
      <c r="E661" s="392"/>
    </row>
    <row r="662" ht="36" customHeight="1" spans="1:5">
      <c r="A662" s="568" t="s">
        <v>702</v>
      </c>
      <c r="B662" s="413">
        <v>350</v>
      </c>
      <c r="C662" s="494">
        <v>604</v>
      </c>
      <c r="D662" s="414">
        <f t="shared" si="10"/>
        <v>72.5714285714286</v>
      </c>
      <c r="E662" s="392"/>
    </row>
    <row r="663" ht="36" customHeight="1" spans="1:5">
      <c r="A663" s="568" t="s">
        <v>703</v>
      </c>
      <c r="B663" s="413">
        <v>105</v>
      </c>
      <c r="C663" s="494">
        <v>54</v>
      </c>
      <c r="D663" s="414">
        <f t="shared" si="10"/>
        <v>-48.5714285714286</v>
      </c>
      <c r="E663" s="392"/>
    </row>
    <row r="664" ht="36" customHeight="1" spans="1:5">
      <c r="A664" s="568" t="s">
        <v>704</v>
      </c>
      <c r="B664" s="413">
        <f>SUM(B665:B666)</f>
        <v>688</v>
      </c>
      <c r="C664" s="494">
        <f>SUM(C665:C666)</f>
        <v>1159</v>
      </c>
      <c r="D664" s="414">
        <f t="shared" si="10"/>
        <v>68.4593023255814</v>
      </c>
      <c r="E664" s="392"/>
    </row>
    <row r="665" ht="36" customHeight="1" spans="1:5">
      <c r="A665" s="568" t="s">
        <v>705</v>
      </c>
      <c r="B665" s="413"/>
      <c r="C665" s="494"/>
      <c r="D665" s="414" t="str">
        <f t="shared" si="10"/>
        <v> </v>
      </c>
      <c r="E665" s="392"/>
    </row>
    <row r="666" ht="36" customHeight="1" spans="1:5">
      <c r="A666" s="568" t="s">
        <v>706</v>
      </c>
      <c r="B666" s="413">
        <v>688</v>
      </c>
      <c r="C666" s="494">
        <v>1159</v>
      </c>
      <c r="D666" s="414">
        <f t="shared" si="10"/>
        <v>68.4593023255814</v>
      </c>
      <c r="E666" s="392"/>
    </row>
    <row r="667" ht="36" customHeight="1" spans="1:5">
      <c r="A667" s="568" t="s">
        <v>707</v>
      </c>
      <c r="B667" s="413"/>
      <c r="C667" s="494"/>
      <c r="D667" s="414" t="str">
        <f t="shared" si="10"/>
        <v> </v>
      </c>
      <c r="E667" s="392"/>
    </row>
    <row r="668" ht="36" customHeight="1" spans="1:5">
      <c r="A668" s="568" t="s">
        <v>708</v>
      </c>
      <c r="B668" s="413"/>
      <c r="C668" s="494"/>
      <c r="D668" s="414" t="str">
        <f t="shared" si="10"/>
        <v> </v>
      </c>
      <c r="E668" s="392"/>
    </row>
    <row r="669" ht="36" customHeight="1" spans="1:5">
      <c r="A669" s="568" t="s">
        <v>709</v>
      </c>
      <c r="B669" s="413"/>
      <c r="C669" s="494"/>
      <c r="D669" s="414" t="str">
        <f t="shared" si="10"/>
        <v> </v>
      </c>
      <c r="E669" s="392"/>
    </row>
    <row r="670" ht="36" customHeight="1" spans="1:5">
      <c r="A670" s="568" t="s">
        <v>710</v>
      </c>
      <c r="B670" s="413">
        <f>SUM(B671:B672)</f>
        <v>3</v>
      </c>
      <c r="C670" s="494">
        <f>SUM(C671:C672)</f>
        <v>206</v>
      </c>
      <c r="D670" s="414">
        <f t="shared" si="10"/>
        <v>6766.66666666667</v>
      </c>
      <c r="E670" s="392"/>
    </row>
    <row r="671" ht="36" customHeight="1" spans="1:5">
      <c r="A671" s="568" t="s">
        <v>711</v>
      </c>
      <c r="B671" s="413"/>
      <c r="C671" s="494"/>
      <c r="D671" s="414" t="str">
        <f t="shared" si="10"/>
        <v> </v>
      </c>
      <c r="E671" s="392"/>
    </row>
    <row r="672" ht="36" customHeight="1" spans="1:5">
      <c r="A672" s="568" t="s">
        <v>712</v>
      </c>
      <c r="B672" s="413">
        <v>3</v>
      </c>
      <c r="C672" s="494">
        <v>206</v>
      </c>
      <c r="D672" s="414">
        <f t="shared" si="10"/>
        <v>6766.66666666667</v>
      </c>
      <c r="E672" s="392"/>
    </row>
    <row r="673" ht="36" customHeight="1" spans="1:5">
      <c r="A673" s="568" t="s">
        <v>713</v>
      </c>
      <c r="B673" s="413">
        <f>SUM(B674:B676)</f>
        <v>1133</v>
      </c>
      <c r="C673" s="494">
        <f>SUM(C674:C676)</f>
        <v>1312</v>
      </c>
      <c r="D673" s="414">
        <f t="shared" si="10"/>
        <v>15.7987643424537</v>
      </c>
      <c r="E673" s="392"/>
    </row>
    <row r="674" ht="36" customHeight="1" spans="1:5">
      <c r="A674" s="568" t="s">
        <v>714</v>
      </c>
      <c r="B674" s="413"/>
      <c r="C674" s="494"/>
      <c r="D674" s="414" t="str">
        <f t="shared" si="10"/>
        <v> </v>
      </c>
      <c r="E674" s="392"/>
    </row>
    <row r="675" ht="36" customHeight="1" spans="1:5">
      <c r="A675" s="568" t="s">
        <v>715</v>
      </c>
      <c r="B675" s="413">
        <v>1133</v>
      </c>
      <c r="C675" s="494">
        <v>1312</v>
      </c>
      <c r="D675" s="414">
        <f t="shared" si="10"/>
        <v>15.7987643424537</v>
      </c>
      <c r="E675" s="392"/>
    </row>
    <row r="676" ht="36" customHeight="1" spans="1:5">
      <c r="A676" s="568" t="s">
        <v>716</v>
      </c>
      <c r="B676" s="413"/>
      <c r="C676" s="494"/>
      <c r="D676" s="414" t="str">
        <f t="shared" si="10"/>
        <v> </v>
      </c>
      <c r="E676" s="392"/>
    </row>
    <row r="677" ht="36" customHeight="1" spans="1:5">
      <c r="A677" s="568" t="s">
        <v>717</v>
      </c>
      <c r="B677" s="413"/>
      <c r="C677" s="494"/>
      <c r="D677" s="414" t="str">
        <f t="shared" si="10"/>
        <v> </v>
      </c>
      <c r="E677" s="392"/>
    </row>
    <row r="678" ht="36" customHeight="1" spans="1:5">
      <c r="A678" s="568" t="s">
        <v>718</v>
      </c>
      <c r="B678" s="413"/>
      <c r="C678" s="494"/>
      <c r="D678" s="414" t="str">
        <f t="shared" si="10"/>
        <v> </v>
      </c>
      <c r="E678" s="392"/>
    </row>
    <row r="679" ht="36" customHeight="1" spans="1:5">
      <c r="A679" s="568" t="s">
        <v>719</v>
      </c>
      <c r="B679" s="413"/>
      <c r="C679" s="494"/>
      <c r="D679" s="414" t="str">
        <f t="shared" si="10"/>
        <v> </v>
      </c>
      <c r="E679" s="392"/>
    </row>
    <row r="680" ht="36" customHeight="1" spans="1:5">
      <c r="A680" s="568" t="s">
        <v>720</v>
      </c>
      <c r="B680" s="413"/>
      <c r="C680" s="494"/>
      <c r="D680" s="414" t="str">
        <f t="shared" si="10"/>
        <v> </v>
      </c>
      <c r="E680" s="392"/>
    </row>
    <row r="681" ht="36" customHeight="1" spans="1:5">
      <c r="A681" s="568" t="s">
        <v>721</v>
      </c>
      <c r="B681" s="413">
        <f>SUM(B682:B689)</f>
        <v>588</v>
      </c>
      <c r="C681" s="494">
        <f>SUM(C682:C689)</f>
        <v>989</v>
      </c>
      <c r="D681" s="414">
        <f t="shared" si="10"/>
        <v>68.1972789115646</v>
      </c>
      <c r="E681" s="392"/>
    </row>
    <row r="682" ht="36" customHeight="1" spans="1:5">
      <c r="A682" s="568" t="s">
        <v>247</v>
      </c>
      <c r="B682" s="413">
        <v>147</v>
      </c>
      <c r="C682" s="494">
        <v>136</v>
      </c>
      <c r="D682" s="414">
        <f t="shared" si="10"/>
        <v>-7.48299319727891</v>
      </c>
      <c r="E682" s="392"/>
    </row>
    <row r="683" ht="36" customHeight="1" spans="1:5">
      <c r="A683" s="568" t="s">
        <v>248</v>
      </c>
      <c r="B683" s="413"/>
      <c r="C683" s="494"/>
      <c r="D683" s="414" t="str">
        <f t="shared" si="10"/>
        <v> </v>
      </c>
      <c r="E683" s="392"/>
    </row>
    <row r="684" ht="36" customHeight="1" spans="1:5">
      <c r="A684" s="568" t="s">
        <v>249</v>
      </c>
      <c r="B684" s="413"/>
      <c r="C684" s="494"/>
      <c r="D684" s="414" t="str">
        <f t="shared" si="10"/>
        <v> </v>
      </c>
      <c r="E684" s="392"/>
    </row>
    <row r="685" ht="36" customHeight="1" spans="1:5">
      <c r="A685" s="568" t="s">
        <v>722</v>
      </c>
      <c r="B685" s="413">
        <v>311</v>
      </c>
      <c r="C685" s="494">
        <v>724</v>
      </c>
      <c r="D685" s="414">
        <f t="shared" si="10"/>
        <v>132.797427652733</v>
      </c>
      <c r="E685" s="392"/>
    </row>
    <row r="686" ht="36" customHeight="1" spans="1:5">
      <c r="A686" s="568" t="s">
        <v>723</v>
      </c>
      <c r="B686" s="413"/>
      <c r="C686" s="494"/>
      <c r="D686" s="414" t="str">
        <f t="shared" si="10"/>
        <v> </v>
      </c>
      <c r="E686" s="392"/>
    </row>
    <row r="687" ht="36" customHeight="1" spans="1:5">
      <c r="A687" s="568" t="s">
        <v>288</v>
      </c>
      <c r="B687" s="413"/>
      <c r="C687" s="494"/>
      <c r="D687" s="414" t="str">
        <f t="shared" si="10"/>
        <v> </v>
      </c>
      <c r="E687" s="392"/>
    </row>
    <row r="688" ht="36" customHeight="1" spans="1:5">
      <c r="A688" s="568" t="s">
        <v>256</v>
      </c>
      <c r="B688" s="413">
        <v>130</v>
      </c>
      <c r="C688" s="494">
        <v>129</v>
      </c>
      <c r="D688" s="414">
        <f t="shared" si="10"/>
        <v>-0.769230769230769</v>
      </c>
      <c r="E688" s="392"/>
    </row>
    <row r="689" ht="36" customHeight="1" spans="1:5">
      <c r="A689" s="568" t="s">
        <v>724</v>
      </c>
      <c r="B689" s="413"/>
      <c r="C689" s="494"/>
      <c r="D689" s="414" t="str">
        <f t="shared" si="10"/>
        <v> </v>
      </c>
      <c r="E689" s="392"/>
    </row>
    <row r="690" ht="36" customHeight="1" spans="1:5">
      <c r="A690" s="568" t="s">
        <v>725</v>
      </c>
      <c r="B690" s="413"/>
      <c r="C690" s="494"/>
      <c r="D690" s="414" t="str">
        <f t="shared" si="10"/>
        <v> </v>
      </c>
      <c r="E690" s="392"/>
    </row>
    <row r="691" ht="36" customHeight="1" spans="1:5">
      <c r="A691" s="568" t="s">
        <v>726</v>
      </c>
      <c r="B691" s="413"/>
      <c r="C691" s="494"/>
      <c r="D691" s="414" t="str">
        <f t="shared" si="10"/>
        <v> </v>
      </c>
      <c r="E691" s="392"/>
    </row>
    <row r="692" ht="36" customHeight="1" spans="1:5">
      <c r="A692" s="568" t="s">
        <v>727</v>
      </c>
      <c r="B692" s="413"/>
      <c r="C692" s="494"/>
      <c r="D692" s="414" t="str">
        <f t="shared" si="10"/>
        <v> </v>
      </c>
      <c r="E692" s="392"/>
    </row>
    <row r="693" ht="36" customHeight="1" spans="1:5">
      <c r="A693" s="568" t="s">
        <v>728</v>
      </c>
      <c r="B693" s="413">
        <f>B694</f>
        <v>1320</v>
      </c>
      <c r="C693" s="494">
        <f>C694</f>
        <v>383</v>
      </c>
      <c r="D693" s="414">
        <f t="shared" si="10"/>
        <v>-70.9848484848485</v>
      </c>
      <c r="E693" s="392"/>
    </row>
    <row r="694" ht="36" customHeight="1" spans="1:5">
      <c r="A694" s="568" t="s">
        <v>729</v>
      </c>
      <c r="B694" s="413">
        <v>1320</v>
      </c>
      <c r="C694" s="494">
        <v>383</v>
      </c>
      <c r="D694" s="414">
        <f t="shared" si="10"/>
        <v>-70.9848484848485</v>
      </c>
      <c r="E694" s="392"/>
    </row>
    <row r="695" ht="36" customHeight="1" spans="1:5">
      <c r="A695" s="568" t="s">
        <v>730</v>
      </c>
      <c r="B695" s="413">
        <f>B696+B701+B716+B720+B735+B739+B744+B748+B752+B755+B776+B764+B780</f>
        <v>23559</v>
      </c>
      <c r="C695" s="494">
        <v>32478</v>
      </c>
      <c r="D695" s="414">
        <f t="shared" si="10"/>
        <v>37.8581433846937</v>
      </c>
      <c r="E695" s="392"/>
    </row>
    <row r="696" ht="36" customHeight="1" spans="1:5">
      <c r="A696" s="568" t="s">
        <v>731</v>
      </c>
      <c r="B696" s="413">
        <f>SUM(B697:B700)</f>
        <v>422</v>
      </c>
      <c r="C696" s="494">
        <f>SUM(C697:C700)</f>
        <v>452</v>
      </c>
      <c r="D696" s="414">
        <f t="shared" si="10"/>
        <v>7.10900473933649</v>
      </c>
      <c r="E696" s="392"/>
    </row>
    <row r="697" ht="36" customHeight="1" spans="1:5">
      <c r="A697" s="568" t="s">
        <v>247</v>
      </c>
      <c r="B697" s="413">
        <v>392</v>
      </c>
      <c r="C697" s="494">
        <v>418</v>
      </c>
      <c r="D697" s="414">
        <f t="shared" si="10"/>
        <v>6.63265306122449</v>
      </c>
      <c r="E697" s="392"/>
    </row>
    <row r="698" ht="36" customHeight="1" spans="1:5">
      <c r="A698" s="568" t="s">
        <v>248</v>
      </c>
      <c r="B698" s="413"/>
      <c r="C698" s="494"/>
      <c r="D698" s="414" t="str">
        <f t="shared" si="10"/>
        <v> </v>
      </c>
      <c r="E698" s="392"/>
    </row>
    <row r="699" ht="36" customHeight="1" spans="1:5">
      <c r="A699" s="568" t="s">
        <v>249</v>
      </c>
      <c r="B699" s="413"/>
      <c r="C699" s="494"/>
      <c r="D699" s="414" t="str">
        <f t="shared" si="10"/>
        <v> </v>
      </c>
      <c r="E699" s="392"/>
    </row>
    <row r="700" ht="36" customHeight="1" spans="1:5">
      <c r="A700" s="568" t="s">
        <v>732</v>
      </c>
      <c r="B700" s="413">
        <v>30</v>
      </c>
      <c r="C700" s="494">
        <v>34</v>
      </c>
      <c r="D700" s="414">
        <f t="shared" si="10"/>
        <v>13.3333333333333</v>
      </c>
      <c r="E700" s="392"/>
    </row>
    <row r="701" ht="36" customHeight="1" spans="1:5">
      <c r="A701" s="568" t="s">
        <v>733</v>
      </c>
      <c r="B701" s="413">
        <f>SUM(B702:B715)</f>
        <v>355</v>
      </c>
      <c r="C701" s="494">
        <f>SUM(C702:C715)</f>
        <v>1566</v>
      </c>
      <c r="D701" s="414">
        <f t="shared" si="10"/>
        <v>341.12676056338</v>
      </c>
      <c r="E701" s="392"/>
    </row>
    <row r="702" ht="36" customHeight="1" spans="1:5">
      <c r="A702" s="568" t="s">
        <v>734</v>
      </c>
      <c r="B702" s="413">
        <v>116</v>
      </c>
      <c r="C702" s="494">
        <v>974</v>
      </c>
      <c r="D702" s="414">
        <f t="shared" si="10"/>
        <v>739.655172413793</v>
      </c>
      <c r="E702" s="392"/>
    </row>
    <row r="703" ht="36" customHeight="1" spans="1:5">
      <c r="A703" s="568" t="s">
        <v>735</v>
      </c>
      <c r="B703" s="413">
        <v>155</v>
      </c>
      <c r="C703" s="494">
        <v>592</v>
      </c>
      <c r="D703" s="414">
        <f t="shared" si="10"/>
        <v>281.935483870968</v>
      </c>
      <c r="E703" s="392"/>
    </row>
    <row r="704" ht="36" customHeight="1" spans="1:5">
      <c r="A704" s="568" t="s">
        <v>736</v>
      </c>
      <c r="B704" s="413"/>
      <c r="C704" s="494"/>
      <c r="D704" s="414" t="str">
        <f t="shared" si="10"/>
        <v> </v>
      </c>
      <c r="E704" s="392"/>
    </row>
    <row r="705" ht="36" customHeight="1" spans="1:5">
      <c r="A705" s="568" t="s">
        <v>737</v>
      </c>
      <c r="B705" s="413"/>
      <c r="C705" s="494"/>
      <c r="D705" s="414" t="str">
        <f t="shared" si="10"/>
        <v> </v>
      </c>
      <c r="E705" s="392"/>
    </row>
    <row r="706" ht="36" customHeight="1" spans="1:5">
      <c r="A706" s="568" t="s">
        <v>738</v>
      </c>
      <c r="B706" s="413"/>
      <c r="C706" s="494"/>
      <c r="D706" s="414" t="str">
        <f t="shared" si="10"/>
        <v> </v>
      </c>
      <c r="E706" s="392"/>
    </row>
    <row r="707" ht="36" customHeight="1" spans="1:5">
      <c r="A707" s="568" t="s">
        <v>739</v>
      </c>
      <c r="B707" s="413"/>
      <c r="C707" s="494"/>
      <c r="D707" s="414" t="str">
        <f t="shared" si="10"/>
        <v> </v>
      </c>
      <c r="E707" s="392"/>
    </row>
    <row r="708" ht="36" customHeight="1" spans="1:5">
      <c r="A708" s="568" t="s">
        <v>740</v>
      </c>
      <c r="B708" s="413"/>
      <c r="C708" s="494"/>
      <c r="D708" s="414" t="str">
        <f t="shared" si="10"/>
        <v> </v>
      </c>
      <c r="E708" s="392"/>
    </row>
    <row r="709" ht="36" customHeight="1" spans="1:5">
      <c r="A709" s="568" t="s">
        <v>741</v>
      </c>
      <c r="B709" s="413"/>
      <c r="C709" s="494"/>
      <c r="D709" s="414" t="str">
        <f t="shared" ref="D709:D772" si="11">IFERROR((C709-B709)/B709*100," ")</f>
        <v> </v>
      </c>
      <c r="E709" s="392"/>
    </row>
    <row r="710" ht="36" customHeight="1" spans="1:5">
      <c r="A710" s="568" t="s">
        <v>742</v>
      </c>
      <c r="B710" s="413"/>
      <c r="C710" s="494"/>
      <c r="D710" s="414" t="str">
        <f t="shared" si="11"/>
        <v> </v>
      </c>
      <c r="E710" s="392"/>
    </row>
    <row r="711" ht="36" customHeight="1" spans="1:5">
      <c r="A711" s="568" t="s">
        <v>743</v>
      </c>
      <c r="B711" s="413"/>
      <c r="C711" s="494"/>
      <c r="D711" s="414" t="str">
        <f t="shared" si="11"/>
        <v> </v>
      </c>
      <c r="E711" s="392"/>
    </row>
    <row r="712" ht="36" customHeight="1" spans="1:5">
      <c r="A712" s="568" t="s">
        <v>744</v>
      </c>
      <c r="B712" s="413"/>
      <c r="C712" s="494"/>
      <c r="D712" s="414" t="str">
        <f t="shared" si="11"/>
        <v> </v>
      </c>
      <c r="E712" s="392"/>
    </row>
    <row r="713" ht="36" customHeight="1" spans="1:5">
      <c r="A713" s="568" t="s">
        <v>745</v>
      </c>
      <c r="B713" s="413"/>
      <c r="C713" s="494"/>
      <c r="D713" s="414" t="str">
        <f t="shared" si="11"/>
        <v> </v>
      </c>
      <c r="E713" s="392"/>
    </row>
    <row r="714" ht="36" customHeight="1" spans="1:5">
      <c r="A714" s="568" t="s">
        <v>746</v>
      </c>
      <c r="B714" s="413"/>
      <c r="C714" s="494"/>
      <c r="D714" s="414" t="str">
        <f t="shared" si="11"/>
        <v> </v>
      </c>
      <c r="E714" s="392"/>
    </row>
    <row r="715" ht="36" customHeight="1" spans="1:5">
      <c r="A715" s="568" t="s">
        <v>747</v>
      </c>
      <c r="B715" s="413">
        <v>84</v>
      </c>
      <c r="C715" s="494"/>
      <c r="D715" s="414">
        <f t="shared" si="11"/>
        <v>-100</v>
      </c>
      <c r="E715" s="392"/>
    </row>
    <row r="716" ht="36" customHeight="1" spans="1:5">
      <c r="A716" s="568" t="s">
        <v>748</v>
      </c>
      <c r="B716" s="413">
        <f>SUM(B717:B719)</f>
        <v>2961</v>
      </c>
      <c r="C716" s="494">
        <f>SUM(C717:C719)</f>
        <v>3511</v>
      </c>
      <c r="D716" s="414">
        <f t="shared" si="11"/>
        <v>18.5748058088484</v>
      </c>
      <c r="E716" s="392"/>
    </row>
    <row r="717" ht="36" customHeight="1" spans="1:5">
      <c r="A717" s="568" t="s">
        <v>749</v>
      </c>
      <c r="B717" s="413"/>
      <c r="C717" s="494"/>
      <c r="D717" s="414" t="str">
        <f t="shared" si="11"/>
        <v> </v>
      </c>
      <c r="E717" s="392"/>
    </row>
    <row r="718" ht="36" customHeight="1" spans="1:5">
      <c r="A718" s="568" t="s">
        <v>750</v>
      </c>
      <c r="B718" s="413">
        <v>2148</v>
      </c>
      <c r="C718" s="494">
        <v>2118</v>
      </c>
      <c r="D718" s="414">
        <f t="shared" si="11"/>
        <v>-1.39664804469274</v>
      </c>
      <c r="E718" s="392"/>
    </row>
    <row r="719" ht="36" customHeight="1" spans="1:5">
      <c r="A719" s="568" t="s">
        <v>751</v>
      </c>
      <c r="B719" s="413">
        <v>813</v>
      </c>
      <c r="C719" s="494">
        <v>1393</v>
      </c>
      <c r="D719" s="414">
        <f t="shared" si="11"/>
        <v>71.3407134071341</v>
      </c>
      <c r="E719" s="392"/>
    </row>
    <row r="720" ht="36" customHeight="1" spans="1:5">
      <c r="A720" s="568" t="s">
        <v>752</v>
      </c>
      <c r="B720" s="413">
        <f>SUM(B721:B731)</f>
        <v>3908</v>
      </c>
      <c r="C720" s="494">
        <f>SUM(C721:C731)</f>
        <v>10346</v>
      </c>
      <c r="D720" s="414">
        <f t="shared" si="11"/>
        <v>164.738996929376</v>
      </c>
      <c r="E720" s="392"/>
    </row>
    <row r="721" ht="36" customHeight="1" spans="1:5">
      <c r="A721" s="568" t="s">
        <v>753</v>
      </c>
      <c r="B721" s="413">
        <v>750</v>
      </c>
      <c r="C721" s="494">
        <v>869</v>
      </c>
      <c r="D721" s="414">
        <f t="shared" si="11"/>
        <v>15.8666666666667</v>
      </c>
      <c r="E721" s="392"/>
    </row>
    <row r="722" ht="36" customHeight="1" spans="1:5">
      <c r="A722" s="568" t="s">
        <v>754</v>
      </c>
      <c r="B722" s="413">
        <v>67</v>
      </c>
      <c r="C722" s="494"/>
      <c r="D722" s="414">
        <f t="shared" si="11"/>
        <v>-100</v>
      </c>
      <c r="E722" s="392"/>
    </row>
    <row r="723" ht="36" customHeight="1" spans="1:5">
      <c r="A723" s="568" t="s">
        <v>755</v>
      </c>
      <c r="B723" s="413">
        <v>767</v>
      </c>
      <c r="C723" s="494">
        <v>749</v>
      </c>
      <c r="D723" s="414">
        <f t="shared" si="11"/>
        <v>-2.34680573663625</v>
      </c>
      <c r="E723" s="392"/>
    </row>
    <row r="724" ht="36" customHeight="1" spans="1:5">
      <c r="A724" s="568" t="s">
        <v>756</v>
      </c>
      <c r="B724" s="413"/>
      <c r="C724" s="494"/>
      <c r="D724" s="414" t="str">
        <f t="shared" si="11"/>
        <v> </v>
      </c>
      <c r="E724" s="392"/>
    </row>
    <row r="725" ht="36" customHeight="1" spans="1:5">
      <c r="A725" s="568" t="s">
        <v>757</v>
      </c>
      <c r="B725" s="413"/>
      <c r="C725" s="494"/>
      <c r="D725" s="414" t="str">
        <f t="shared" si="11"/>
        <v> </v>
      </c>
      <c r="E725" s="392"/>
    </row>
    <row r="726" ht="36" customHeight="1" spans="1:5">
      <c r="A726" s="568" t="s">
        <v>758</v>
      </c>
      <c r="B726" s="413"/>
      <c r="C726" s="494"/>
      <c r="D726" s="414" t="str">
        <f t="shared" si="11"/>
        <v> </v>
      </c>
      <c r="E726" s="392"/>
    </row>
    <row r="727" ht="36" customHeight="1" spans="1:5">
      <c r="A727" s="568" t="s">
        <v>759</v>
      </c>
      <c r="B727" s="413"/>
      <c r="C727" s="494"/>
      <c r="D727" s="414" t="str">
        <f t="shared" si="11"/>
        <v> </v>
      </c>
      <c r="E727" s="392"/>
    </row>
    <row r="728" ht="36" customHeight="1" spans="1:5">
      <c r="A728" s="568" t="s">
        <v>760</v>
      </c>
      <c r="B728" s="413">
        <v>2156</v>
      </c>
      <c r="C728" s="494">
        <v>7860</v>
      </c>
      <c r="D728" s="414">
        <f t="shared" si="11"/>
        <v>264.56400742115</v>
      </c>
      <c r="E728" s="392"/>
    </row>
    <row r="729" ht="36" customHeight="1" spans="1:5">
      <c r="A729" s="568" t="s">
        <v>761</v>
      </c>
      <c r="B729" s="413">
        <v>39</v>
      </c>
      <c r="C729" s="494">
        <v>633</v>
      </c>
      <c r="D729" s="414">
        <f t="shared" si="11"/>
        <v>1523.07692307692</v>
      </c>
      <c r="E729" s="392"/>
    </row>
    <row r="730" ht="36" customHeight="1" spans="1:5">
      <c r="A730" s="568" t="s">
        <v>762</v>
      </c>
      <c r="B730" s="413">
        <v>91</v>
      </c>
      <c r="C730" s="494"/>
      <c r="D730" s="414">
        <f t="shared" si="11"/>
        <v>-100</v>
      </c>
      <c r="E730" s="392"/>
    </row>
    <row r="731" ht="36" customHeight="1" spans="1:5">
      <c r="A731" s="568" t="s">
        <v>763</v>
      </c>
      <c r="B731" s="413">
        <v>38</v>
      </c>
      <c r="C731" s="494">
        <v>235</v>
      </c>
      <c r="D731" s="414">
        <f t="shared" si="11"/>
        <v>518.421052631579</v>
      </c>
      <c r="E731" s="392"/>
    </row>
    <row r="732" ht="36" customHeight="1" spans="1:5">
      <c r="A732" s="568" t="s">
        <v>764</v>
      </c>
      <c r="B732" s="413"/>
      <c r="C732" s="494"/>
      <c r="D732" s="414" t="str">
        <f t="shared" si="11"/>
        <v> </v>
      </c>
      <c r="E732" s="392"/>
    </row>
    <row r="733" ht="36" customHeight="1" spans="1:5">
      <c r="A733" s="568" t="s">
        <v>765</v>
      </c>
      <c r="B733" s="413"/>
      <c r="C733" s="494"/>
      <c r="D733" s="414" t="str">
        <f t="shared" si="11"/>
        <v> </v>
      </c>
      <c r="E733" s="392"/>
    </row>
    <row r="734" ht="36" customHeight="1" spans="1:5">
      <c r="A734" s="568" t="s">
        <v>766</v>
      </c>
      <c r="B734" s="413"/>
      <c r="C734" s="494"/>
      <c r="D734" s="414" t="str">
        <f t="shared" si="11"/>
        <v> </v>
      </c>
      <c r="E734" s="392"/>
    </row>
    <row r="735" ht="36" customHeight="1" spans="1:5">
      <c r="A735" s="568" t="s">
        <v>767</v>
      </c>
      <c r="B735" s="413">
        <f>SUM(B736:B738)</f>
        <v>1067</v>
      </c>
      <c r="C735" s="494">
        <f>SUM(C736:C738)</f>
        <v>3202</v>
      </c>
      <c r="D735" s="414">
        <f t="shared" si="11"/>
        <v>200.093720712277</v>
      </c>
      <c r="E735" s="392"/>
    </row>
    <row r="736" ht="36" customHeight="1" spans="1:5">
      <c r="A736" s="568" t="s">
        <v>768</v>
      </c>
      <c r="B736" s="413">
        <v>28</v>
      </c>
      <c r="C736" s="494">
        <v>31</v>
      </c>
      <c r="D736" s="414">
        <f t="shared" si="11"/>
        <v>10.7142857142857</v>
      </c>
      <c r="E736" s="392"/>
    </row>
    <row r="737" ht="36" customHeight="1" spans="1:5">
      <c r="A737" s="568" t="s">
        <v>769</v>
      </c>
      <c r="B737" s="413"/>
      <c r="C737" s="494"/>
      <c r="D737" s="414" t="str">
        <f t="shared" si="11"/>
        <v> </v>
      </c>
      <c r="E737" s="392"/>
    </row>
    <row r="738" ht="36" customHeight="1" spans="1:5">
      <c r="A738" s="568" t="s">
        <v>770</v>
      </c>
      <c r="B738" s="413">
        <v>1039</v>
      </c>
      <c r="C738" s="494">
        <v>3171</v>
      </c>
      <c r="D738" s="414">
        <f t="shared" si="11"/>
        <v>205.197305101059</v>
      </c>
      <c r="E738" s="392"/>
    </row>
    <row r="739" ht="36" customHeight="1" spans="1:5">
      <c r="A739" s="568" t="s">
        <v>771</v>
      </c>
      <c r="B739" s="413">
        <f>SUM(B740:B743)</f>
        <v>10020</v>
      </c>
      <c r="C739" s="494">
        <f>SUM(C740:C743)</f>
        <v>10623</v>
      </c>
      <c r="D739" s="414">
        <f t="shared" si="11"/>
        <v>6.01796407185629</v>
      </c>
      <c r="E739" s="392"/>
    </row>
    <row r="740" ht="36" customHeight="1" spans="1:5">
      <c r="A740" s="568" t="s">
        <v>772</v>
      </c>
      <c r="B740" s="413">
        <v>1883</v>
      </c>
      <c r="C740" s="494">
        <v>1587</v>
      </c>
      <c r="D740" s="414">
        <f t="shared" si="11"/>
        <v>-15.7195963887414</v>
      </c>
      <c r="E740" s="392"/>
    </row>
    <row r="741" ht="36" customHeight="1" spans="1:5">
      <c r="A741" s="568" t="s">
        <v>773</v>
      </c>
      <c r="B741" s="413">
        <v>4480</v>
      </c>
      <c r="C741" s="494">
        <v>3853</v>
      </c>
      <c r="D741" s="414">
        <f t="shared" si="11"/>
        <v>-13.9955357142857</v>
      </c>
      <c r="E741" s="392"/>
    </row>
    <row r="742" ht="36" customHeight="1" spans="1:5">
      <c r="A742" s="568" t="s">
        <v>774</v>
      </c>
      <c r="B742" s="413">
        <v>3152</v>
      </c>
      <c r="C742" s="494">
        <v>4491</v>
      </c>
      <c r="D742" s="414">
        <f t="shared" si="11"/>
        <v>42.4809644670051</v>
      </c>
      <c r="E742" s="392"/>
    </row>
    <row r="743" ht="36" customHeight="1" spans="1:5">
      <c r="A743" s="568" t="s">
        <v>775</v>
      </c>
      <c r="B743" s="413">
        <v>505</v>
      </c>
      <c r="C743" s="494">
        <v>692</v>
      </c>
      <c r="D743" s="414">
        <f t="shared" si="11"/>
        <v>37.029702970297</v>
      </c>
      <c r="E743" s="392"/>
    </row>
    <row r="744" ht="36" customHeight="1" spans="1:5">
      <c r="A744" s="568" t="s">
        <v>776</v>
      </c>
      <c r="B744" s="413">
        <f>SUM(B745:B747)</f>
        <v>1193</v>
      </c>
      <c r="C744" s="494">
        <f>SUM(C745:C747)</f>
        <v>1244</v>
      </c>
      <c r="D744" s="414">
        <f t="shared" si="11"/>
        <v>4.27493713327745</v>
      </c>
      <c r="E744" s="392"/>
    </row>
    <row r="745" ht="36" customHeight="1" spans="1:5">
      <c r="A745" s="568" t="s">
        <v>777</v>
      </c>
      <c r="B745" s="413"/>
      <c r="C745" s="494"/>
      <c r="D745" s="414" t="str">
        <f t="shared" si="11"/>
        <v> </v>
      </c>
      <c r="E745" s="392"/>
    </row>
    <row r="746" ht="36" customHeight="1" spans="1:5">
      <c r="A746" s="568" t="s">
        <v>778</v>
      </c>
      <c r="B746" s="413">
        <v>1193</v>
      </c>
      <c r="C746" s="494">
        <v>1244</v>
      </c>
      <c r="D746" s="414">
        <f t="shared" si="11"/>
        <v>4.27493713327745</v>
      </c>
      <c r="E746" s="392"/>
    </row>
    <row r="747" ht="36" customHeight="1" spans="1:5">
      <c r="A747" s="568" t="s">
        <v>779</v>
      </c>
      <c r="B747" s="413"/>
      <c r="C747" s="494"/>
      <c r="D747" s="414" t="str">
        <f t="shared" si="11"/>
        <v> </v>
      </c>
      <c r="E747" s="392"/>
    </row>
    <row r="748" ht="36" customHeight="1" spans="1:5">
      <c r="A748" s="568" t="s">
        <v>780</v>
      </c>
      <c r="B748" s="413">
        <f>SUM(B749:B751)</f>
        <v>184</v>
      </c>
      <c r="C748" s="494">
        <f>SUM(C749:C751)</f>
        <v>228</v>
      </c>
      <c r="D748" s="414">
        <f t="shared" si="11"/>
        <v>23.9130434782609</v>
      </c>
      <c r="E748" s="392"/>
    </row>
    <row r="749" ht="36" customHeight="1" spans="1:5">
      <c r="A749" s="568" t="s">
        <v>781</v>
      </c>
      <c r="B749" s="413">
        <v>184</v>
      </c>
      <c r="C749" s="494">
        <v>228</v>
      </c>
      <c r="D749" s="414">
        <f t="shared" si="11"/>
        <v>23.9130434782609</v>
      </c>
      <c r="E749" s="392"/>
    </row>
    <row r="750" ht="36" customHeight="1" spans="1:5">
      <c r="A750" s="568" t="s">
        <v>782</v>
      </c>
      <c r="B750" s="413"/>
      <c r="C750" s="494"/>
      <c r="D750" s="414" t="str">
        <f t="shared" si="11"/>
        <v> </v>
      </c>
      <c r="E750" s="392"/>
    </row>
    <row r="751" ht="36" customHeight="1" spans="1:5">
      <c r="A751" s="568" t="s">
        <v>783</v>
      </c>
      <c r="B751" s="413"/>
      <c r="C751" s="494"/>
      <c r="D751" s="414" t="str">
        <f t="shared" si="11"/>
        <v> </v>
      </c>
      <c r="E751" s="392"/>
    </row>
    <row r="752" ht="36" customHeight="1" spans="1:5">
      <c r="A752" s="568" t="s">
        <v>784</v>
      </c>
      <c r="B752" s="413">
        <f>SUM(B753:B754)</f>
        <v>182</v>
      </c>
      <c r="C752" s="494">
        <f>SUM(C753:C754)</f>
        <v>35</v>
      </c>
      <c r="D752" s="414">
        <f t="shared" si="11"/>
        <v>-80.7692307692308</v>
      </c>
      <c r="E752" s="392"/>
    </row>
    <row r="753" ht="36" customHeight="1" spans="1:5">
      <c r="A753" s="568" t="s">
        <v>785</v>
      </c>
      <c r="B753" s="413">
        <v>182</v>
      </c>
      <c r="C753" s="494">
        <v>35</v>
      </c>
      <c r="D753" s="414">
        <f t="shared" si="11"/>
        <v>-80.7692307692308</v>
      </c>
      <c r="E753" s="392"/>
    </row>
    <row r="754" ht="36" customHeight="1" spans="1:5">
      <c r="A754" s="568" t="s">
        <v>786</v>
      </c>
      <c r="B754" s="413"/>
      <c r="C754" s="494"/>
      <c r="D754" s="414" t="str">
        <f t="shared" si="11"/>
        <v> </v>
      </c>
      <c r="E754" s="392"/>
    </row>
    <row r="755" ht="36" customHeight="1" spans="1:5">
      <c r="A755" s="568" t="s">
        <v>787</v>
      </c>
      <c r="B755" s="413">
        <f>SUM(B756:B763)</f>
        <v>554</v>
      </c>
      <c r="C755" s="494">
        <f>SUM(C756:C763)</f>
        <v>504</v>
      </c>
      <c r="D755" s="414">
        <f t="shared" si="11"/>
        <v>-9.02527075812274</v>
      </c>
      <c r="E755" s="392"/>
    </row>
    <row r="756" ht="36" customHeight="1" spans="1:5">
      <c r="A756" s="568" t="s">
        <v>247</v>
      </c>
      <c r="B756" s="413">
        <v>518</v>
      </c>
      <c r="C756" s="494">
        <v>492</v>
      </c>
      <c r="D756" s="414">
        <f t="shared" si="11"/>
        <v>-5.01930501930502</v>
      </c>
      <c r="E756" s="392"/>
    </row>
    <row r="757" ht="36" customHeight="1" spans="1:5">
      <c r="A757" s="568" t="s">
        <v>248</v>
      </c>
      <c r="B757" s="413"/>
      <c r="C757" s="494"/>
      <c r="D757" s="414" t="str">
        <f t="shared" si="11"/>
        <v> </v>
      </c>
      <c r="E757" s="392"/>
    </row>
    <row r="758" ht="36" customHeight="1" spans="1:5">
      <c r="A758" s="568" t="s">
        <v>249</v>
      </c>
      <c r="B758" s="413"/>
      <c r="C758" s="494"/>
      <c r="D758" s="414" t="str">
        <f t="shared" si="11"/>
        <v> </v>
      </c>
      <c r="E758" s="392"/>
    </row>
    <row r="759" ht="36" customHeight="1" spans="1:5">
      <c r="A759" s="568" t="s">
        <v>288</v>
      </c>
      <c r="B759" s="413"/>
      <c r="C759" s="494"/>
      <c r="D759" s="414" t="str">
        <f t="shared" si="11"/>
        <v> </v>
      </c>
      <c r="E759" s="392"/>
    </row>
    <row r="760" ht="36" customHeight="1" spans="1:5">
      <c r="A760" s="568" t="s">
        <v>788</v>
      </c>
      <c r="B760" s="413"/>
      <c r="C760" s="494"/>
      <c r="D760" s="414" t="str">
        <f t="shared" si="11"/>
        <v> </v>
      </c>
      <c r="E760" s="392"/>
    </row>
    <row r="761" ht="36" customHeight="1" spans="1:5">
      <c r="A761" s="568" t="s">
        <v>789</v>
      </c>
      <c r="B761" s="413"/>
      <c r="C761" s="494"/>
      <c r="D761" s="414" t="str">
        <f t="shared" si="11"/>
        <v> </v>
      </c>
      <c r="E761" s="392"/>
    </row>
    <row r="762" ht="36" customHeight="1" spans="1:5">
      <c r="A762" s="568" t="s">
        <v>256</v>
      </c>
      <c r="B762" s="413"/>
      <c r="C762" s="494"/>
      <c r="D762" s="414" t="str">
        <f t="shared" si="11"/>
        <v> </v>
      </c>
      <c r="E762" s="392"/>
    </row>
    <row r="763" ht="36" customHeight="1" spans="1:5">
      <c r="A763" s="568" t="s">
        <v>790</v>
      </c>
      <c r="B763" s="413">
        <v>36</v>
      </c>
      <c r="C763" s="494">
        <v>12</v>
      </c>
      <c r="D763" s="414">
        <f t="shared" si="11"/>
        <v>-66.6666666666667</v>
      </c>
      <c r="E763" s="392"/>
    </row>
    <row r="764" ht="36" customHeight="1" spans="1:5">
      <c r="A764" s="568" t="s">
        <v>791</v>
      </c>
      <c r="B764" s="413">
        <f>SUM(B765:B770)</f>
        <v>24</v>
      </c>
      <c r="C764" s="494">
        <f>SUM(C765:C770)</f>
        <v>0</v>
      </c>
      <c r="D764" s="414">
        <f t="shared" si="11"/>
        <v>-100</v>
      </c>
      <c r="E764" s="392"/>
    </row>
    <row r="765" ht="36" customHeight="1" spans="1:5">
      <c r="A765" s="568" t="s">
        <v>247</v>
      </c>
      <c r="B765" s="413"/>
      <c r="C765" s="494"/>
      <c r="D765" s="414" t="str">
        <f t="shared" si="11"/>
        <v> </v>
      </c>
      <c r="E765" s="392"/>
    </row>
    <row r="766" ht="36" customHeight="1" spans="1:5">
      <c r="A766" s="568" t="s">
        <v>248</v>
      </c>
      <c r="B766" s="413"/>
      <c r="C766" s="494"/>
      <c r="D766" s="414" t="str">
        <f t="shared" si="11"/>
        <v> </v>
      </c>
      <c r="E766" s="392"/>
    </row>
    <row r="767" ht="36" customHeight="1" spans="1:5">
      <c r="A767" s="568" t="s">
        <v>249</v>
      </c>
      <c r="B767" s="413"/>
      <c r="C767" s="494"/>
      <c r="D767" s="414" t="str">
        <f t="shared" si="11"/>
        <v> </v>
      </c>
      <c r="E767" s="392"/>
    </row>
    <row r="768" ht="36" customHeight="1" spans="1:5">
      <c r="A768" s="568" t="s">
        <v>765</v>
      </c>
      <c r="B768" s="413">
        <v>24</v>
      </c>
      <c r="C768" s="494"/>
      <c r="D768" s="414">
        <f t="shared" si="11"/>
        <v>-100</v>
      </c>
      <c r="E768" s="392"/>
    </row>
    <row r="769" ht="36" customHeight="1" spans="1:5">
      <c r="A769" s="568" t="s">
        <v>256</v>
      </c>
      <c r="B769" s="413"/>
      <c r="C769" s="494"/>
      <c r="D769" s="414" t="str">
        <f t="shared" si="11"/>
        <v> </v>
      </c>
      <c r="E769" s="392"/>
    </row>
    <row r="770" ht="36" customHeight="1" spans="1:5">
      <c r="A770" s="568" t="s">
        <v>792</v>
      </c>
      <c r="B770" s="413"/>
      <c r="C770" s="494"/>
      <c r="D770" s="414" t="str">
        <f t="shared" si="11"/>
        <v> </v>
      </c>
      <c r="E770" s="392"/>
    </row>
    <row r="771" ht="36" customHeight="1" spans="1:5">
      <c r="A771" s="568" t="s">
        <v>793</v>
      </c>
      <c r="B771" s="413"/>
      <c r="C771" s="494"/>
      <c r="D771" s="414" t="str">
        <f t="shared" si="11"/>
        <v> </v>
      </c>
      <c r="E771" s="392"/>
    </row>
    <row r="772" ht="36" customHeight="1" spans="1:5">
      <c r="A772" s="568" t="s">
        <v>247</v>
      </c>
      <c r="B772" s="413"/>
      <c r="C772" s="494"/>
      <c r="D772" s="414" t="str">
        <f t="shared" si="11"/>
        <v> </v>
      </c>
      <c r="E772" s="392"/>
    </row>
    <row r="773" ht="36" customHeight="1" spans="1:5">
      <c r="A773" s="568" t="s">
        <v>248</v>
      </c>
      <c r="B773" s="413"/>
      <c r="C773" s="494"/>
      <c r="D773" s="414" t="str">
        <f t="shared" ref="D773:D836" si="12">IFERROR((C773-B773)/B773*100," ")</f>
        <v> </v>
      </c>
      <c r="E773" s="392"/>
    </row>
    <row r="774" ht="36" customHeight="1" spans="1:5">
      <c r="A774" s="568" t="s">
        <v>249</v>
      </c>
      <c r="B774" s="413"/>
      <c r="C774" s="494"/>
      <c r="D774" s="414" t="str">
        <f t="shared" si="12"/>
        <v> </v>
      </c>
      <c r="E774" s="392"/>
    </row>
    <row r="775" ht="36" customHeight="1" spans="1:5">
      <c r="A775" s="568" t="s">
        <v>794</v>
      </c>
      <c r="B775" s="413"/>
      <c r="C775" s="494"/>
      <c r="D775" s="414" t="str">
        <f t="shared" si="12"/>
        <v> </v>
      </c>
      <c r="E775" s="392"/>
    </row>
    <row r="776" ht="36" customHeight="1" spans="1:5">
      <c r="A776" s="568" t="s">
        <v>795</v>
      </c>
      <c r="B776" s="413">
        <f>SUM(B777:B779)</f>
        <v>2664</v>
      </c>
      <c r="C776" s="494">
        <f>SUM(C777:C779)</f>
        <v>756</v>
      </c>
      <c r="D776" s="414">
        <f t="shared" si="12"/>
        <v>-71.6216216216216</v>
      </c>
      <c r="E776" s="392"/>
    </row>
    <row r="777" ht="36" customHeight="1" spans="1:5">
      <c r="A777" s="568" t="s">
        <v>796</v>
      </c>
      <c r="B777" s="413"/>
      <c r="C777" s="494"/>
      <c r="D777" s="414" t="str">
        <f t="shared" si="12"/>
        <v> </v>
      </c>
      <c r="E777" s="392"/>
    </row>
    <row r="778" ht="36" customHeight="1" spans="1:5">
      <c r="A778" s="568" t="s">
        <v>797</v>
      </c>
      <c r="B778" s="413"/>
      <c r="C778" s="494"/>
      <c r="D778" s="414" t="str">
        <f t="shared" si="12"/>
        <v> </v>
      </c>
      <c r="E778" s="392"/>
    </row>
    <row r="779" ht="36" customHeight="1" spans="1:5">
      <c r="A779" s="568" t="s">
        <v>798</v>
      </c>
      <c r="B779" s="413">
        <v>2664</v>
      </c>
      <c r="C779" s="494">
        <v>756</v>
      </c>
      <c r="D779" s="414">
        <f t="shared" si="12"/>
        <v>-71.6216216216216</v>
      </c>
      <c r="E779" s="392"/>
    </row>
    <row r="780" ht="36" customHeight="1" spans="1:5">
      <c r="A780" s="568" t="s">
        <v>799</v>
      </c>
      <c r="B780" s="413">
        <f>B781</f>
        <v>25</v>
      </c>
      <c r="C780" s="494">
        <f>C781</f>
        <v>11</v>
      </c>
      <c r="D780" s="414">
        <f t="shared" si="12"/>
        <v>-56</v>
      </c>
      <c r="E780" s="392"/>
    </row>
    <row r="781" ht="36" customHeight="1" spans="1:5">
      <c r="A781" s="568" t="s">
        <v>800</v>
      </c>
      <c r="B781" s="413">
        <v>25</v>
      </c>
      <c r="C781" s="494">
        <v>11</v>
      </c>
      <c r="D781" s="414">
        <f t="shared" si="12"/>
        <v>-56</v>
      </c>
      <c r="E781" s="392"/>
    </row>
    <row r="782" ht="36" customHeight="1" spans="1:5">
      <c r="A782" s="568" t="s">
        <v>801</v>
      </c>
      <c r="B782" s="413">
        <f>B783+B797+B806+B813+B834+B847</f>
        <v>2228</v>
      </c>
      <c r="C782" s="494">
        <f>C783+C797+C806+C813+C834+C847</f>
        <v>6935</v>
      </c>
      <c r="D782" s="414">
        <f t="shared" si="12"/>
        <v>211.265709156194</v>
      </c>
      <c r="E782" s="392"/>
    </row>
    <row r="783" ht="36" customHeight="1" spans="1:5">
      <c r="A783" s="568" t="s">
        <v>802</v>
      </c>
      <c r="B783" s="413">
        <f>SUM(B784:B793)</f>
        <v>81</v>
      </c>
      <c r="C783" s="494">
        <f>SUM(C784:C793)</f>
        <v>35</v>
      </c>
      <c r="D783" s="414">
        <f t="shared" si="12"/>
        <v>-56.7901234567901</v>
      </c>
      <c r="E783" s="392"/>
    </row>
    <row r="784" ht="36" customHeight="1" spans="1:5">
      <c r="A784" s="568" t="s">
        <v>247</v>
      </c>
      <c r="B784" s="413"/>
      <c r="C784" s="494"/>
      <c r="D784" s="414" t="str">
        <f t="shared" si="12"/>
        <v> </v>
      </c>
      <c r="E784" s="392"/>
    </row>
    <row r="785" ht="36" customHeight="1" spans="1:5">
      <c r="A785" s="568" t="s">
        <v>248</v>
      </c>
      <c r="B785" s="413"/>
      <c r="C785" s="494"/>
      <c r="D785" s="414" t="str">
        <f t="shared" si="12"/>
        <v> </v>
      </c>
      <c r="E785" s="392"/>
    </row>
    <row r="786" ht="36" customHeight="1" spans="1:5">
      <c r="A786" s="568" t="s">
        <v>249</v>
      </c>
      <c r="B786" s="413"/>
      <c r="C786" s="494"/>
      <c r="D786" s="414" t="str">
        <f t="shared" si="12"/>
        <v> </v>
      </c>
      <c r="E786" s="392"/>
    </row>
    <row r="787" ht="36" customHeight="1" spans="1:5">
      <c r="A787" s="568" t="s">
        <v>803</v>
      </c>
      <c r="B787" s="413"/>
      <c r="C787" s="494"/>
      <c r="D787" s="414" t="str">
        <f t="shared" si="12"/>
        <v> </v>
      </c>
      <c r="E787" s="392"/>
    </row>
    <row r="788" ht="36" customHeight="1" spans="1:5">
      <c r="A788" s="568" t="s">
        <v>804</v>
      </c>
      <c r="B788" s="413"/>
      <c r="C788" s="494"/>
      <c r="D788" s="414" t="str">
        <f t="shared" si="12"/>
        <v> </v>
      </c>
      <c r="E788" s="392"/>
    </row>
    <row r="789" ht="36" customHeight="1" spans="1:5">
      <c r="A789" s="568" t="s">
        <v>805</v>
      </c>
      <c r="B789" s="413"/>
      <c r="C789" s="494"/>
      <c r="D789" s="414" t="str">
        <f t="shared" si="12"/>
        <v> </v>
      </c>
      <c r="E789" s="392"/>
    </row>
    <row r="790" ht="36" customHeight="1" spans="1:5">
      <c r="A790" s="568" t="s">
        <v>806</v>
      </c>
      <c r="B790" s="413"/>
      <c r="C790" s="494"/>
      <c r="D790" s="414" t="str">
        <f t="shared" si="12"/>
        <v> </v>
      </c>
      <c r="E790" s="392"/>
    </row>
    <row r="791" ht="36" customHeight="1" spans="1:5">
      <c r="A791" s="568" t="s">
        <v>807</v>
      </c>
      <c r="B791" s="413"/>
      <c r="C791" s="494"/>
      <c r="D791" s="414" t="str">
        <f t="shared" si="12"/>
        <v> </v>
      </c>
      <c r="E791" s="392"/>
    </row>
    <row r="792" ht="36" customHeight="1" spans="1:5">
      <c r="A792" s="568" t="s">
        <v>808</v>
      </c>
      <c r="B792" s="413">
        <v>81</v>
      </c>
      <c r="C792" s="494">
        <v>35</v>
      </c>
      <c r="D792" s="414">
        <f t="shared" si="12"/>
        <v>-56.7901234567901</v>
      </c>
      <c r="E792" s="392"/>
    </row>
    <row r="793" ht="36" customHeight="1" spans="1:5">
      <c r="A793" s="568" t="s">
        <v>809</v>
      </c>
      <c r="B793" s="413"/>
      <c r="C793" s="494"/>
      <c r="D793" s="414" t="str">
        <f t="shared" si="12"/>
        <v> </v>
      </c>
      <c r="E793" s="392"/>
    </row>
    <row r="794" ht="36" customHeight="1" spans="1:5">
      <c r="A794" s="568" t="s">
        <v>810</v>
      </c>
      <c r="B794" s="413"/>
      <c r="C794" s="494"/>
      <c r="D794" s="414" t="str">
        <f t="shared" si="12"/>
        <v> </v>
      </c>
      <c r="E794" s="392"/>
    </row>
    <row r="795" ht="36" customHeight="1" spans="1:5">
      <c r="A795" s="568" t="s">
        <v>811</v>
      </c>
      <c r="B795" s="413"/>
      <c r="C795" s="494"/>
      <c r="D795" s="414" t="str">
        <f t="shared" si="12"/>
        <v> </v>
      </c>
      <c r="E795" s="392"/>
    </row>
    <row r="796" ht="36" customHeight="1" spans="1:5">
      <c r="A796" s="568" t="s">
        <v>812</v>
      </c>
      <c r="B796" s="413"/>
      <c r="C796" s="494"/>
      <c r="D796" s="414" t="str">
        <f t="shared" si="12"/>
        <v> </v>
      </c>
      <c r="E796" s="392"/>
    </row>
    <row r="797" ht="36" customHeight="1" spans="1:5">
      <c r="A797" s="568" t="s">
        <v>813</v>
      </c>
      <c r="B797" s="413">
        <f>SUM(B798:B805)</f>
        <v>250</v>
      </c>
      <c r="C797" s="494">
        <f>SUM(C798:C805)</f>
        <v>2461</v>
      </c>
      <c r="D797" s="414">
        <f t="shared" si="12"/>
        <v>884.4</v>
      </c>
      <c r="E797" s="392"/>
    </row>
    <row r="798" ht="36" customHeight="1" spans="1:5">
      <c r="A798" s="568" t="s">
        <v>814</v>
      </c>
      <c r="B798" s="413"/>
      <c r="C798" s="494"/>
      <c r="D798" s="414" t="str">
        <f t="shared" si="12"/>
        <v> </v>
      </c>
      <c r="E798" s="392"/>
    </row>
    <row r="799" ht="36" customHeight="1" spans="1:5">
      <c r="A799" s="568" t="s">
        <v>815</v>
      </c>
      <c r="B799" s="413">
        <v>250</v>
      </c>
      <c r="C799" s="494">
        <v>2345</v>
      </c>
      <c r="D799" s="414">
        <f t="shared" si="12"/>
        <v>838</v>
      </c>
      <c r="E799" s="392"/>
    </row>
    <row r="800" ht="36" customHeight="1" spans="1:5">
      <c r="A800" s="568" t="s">
        <v>816</v>
      </c>
      <c r="B800" s="413"/>
      <c r="C800" s="494"/>
      <c r="D800" s="414" t="str">
        <f t="shared" si="12"/>
        <v> </v>
      </c>
      <c r="E800" s="392"/>
    </row>
    <row r="801" ht="36" customHeight="1" spans="1:5">
      <c r="A801" s="568" t="s">
        <v>817</v>
      </c>
      <c r="B801" s="413"/>
      <c r="C801" s="494">
        <v>100</v>
      </c>
      <c r="D801" s="414" t="str">
        <f t="shared" si="12"/>
        <v> </v>
      </c>
      <c r="E801" s="392"/>
    </row>
    <row r="802" ht="36" customHeight="1" spans="1:5">
      <c r="A802" s="568" t="s">
        <v>818</v>
      </c>
      <c r="B802" s="413"/>
      <c r="C802" s="494"/>
      <c r="D802" s="414" t="str">
        <f t="shared" si="12"/>
        <v> </v>
      </c>
      <c r="E802" s="392"/>
    </row>
    <row r="803" ht="36" customHeight="1" spans="1:5">
      <c r="A803" s="568" t="s">
        <v>819</v>
      </c>
      <c r="B803" s="413"/>
      <c r="C803" s="494"/>
      <c r="D803" s="414" t="str">
        <f t="shared" si="12"/>
        <v> </v>
      </c>
      <c r="E803" s="392"/>
    </row>
    <row r="804" ht="36" customHeight="1" spans="1:5">
      <c r="A804" s="568" t="s">
        <v>820</v>
      </c>
      <c r="B804" s="413"/>
      <c r="C804" s="494"/>
      <c r="D804" s="414" t="str">
        <f t="shared" si="12"/>
        <v> </v>
      </c>
      <c r="E804" s="392"/>
    </row>
    <row r="805" ht="36" customHeight="1" spans="1:5">
      <c r="A805" s="568" t="s">
        <v>821</v>
      </c>
      <c r="B805" s="413"/>
      <c r="C805" s="494">
        <v>16</v>
      </c>
      <c r="D805" s="414" t="str">
        <f t="shared" si="12"/>
        <v> </v>
      </c>
      <c r="E805" s="392"/>
    </row>
    <row r="806" ht="36" customHeight="1" spans="1:5">
      <c r="A806" s="568" t="s">
        <v>822</v>
      </c>
      <c r="B806" s="413">
        <f>SUM(B807:B812)</f>
        <v>668</v>
      </c>
      <c r="C806" s="494">
        <f>SUM(C807:C812)</f>
        <v>584</v>
      </c>
      <c r="D806" s="414">
        <f t="shared" si="12"/>
        <v>-12.5748502994012</v>
      </c>
      <c r="E806" s="392"/>
    </row>
    <row r="807" ht="36" customHeight="1" spans="1:5">
      <c r="A807" s="568" t="s">
        <v>823</v>
      </c>
      <c r="B807" s="413">
        <v>368</v>
      </c>
      <c r="C807" s="494">
        <v>80</v>
      </c>
      <c r="D807" s="414">
        <f t="shared" si="12"/>
        <v>-78.2608695652174</v>
      </c>
      <c r="E807" s="392"/>
    </row>
    <row r="808" ht="36" customHeight="1" spans="1:5">
      <c r="A808" s="568" t="s">
        <v>824</v>
      </c>
      <c r="B808" s="413">
        <v>300</v>
      </c>
      <c r="C808" s="494">
        <v>504</v>
      </c>
      <c r="D808" s="414">
        <f t="shared" si="12"/>
        <v>68</v>
      </c>
      <c r="E808" s="392"/>
    </row>
    <row r="809" ht="36" customHeight="1" spans="1:5">
      <c r="A809" s="568" t="s">
        <v>825</v>
      </c>
      <c r="B809" s="413"/>
      <c r="C809" s="494"/>
      <c r="D809" s="414" t="str">
        <f t="shared" si="12"/>
        <v> </v>
      </c>
      <c r="E809" s="392"/>
    </row>
    <row r="810" ht="36" customHeight="1" spans="1:5">
      <c r="A810" s="568" t="s">
        <v>826</v>
      </c>
      <c r="B810" s="413"/>
      <c r="C810" s="494"/>
      <c r="D810" s="414" t="str">
        <f t="shared" si="12"/>
        <v> </v>
      </c>
      <c r="E810" s="392"/>
    </row>
    <row r="811" ht="36" customHeight="1" spans="1:5">
      <c r="A811" s="568" t="s">
        <v>827</v>
      </c>
      <c r="B811" s="413"/>
      <c r="C811" s="494"/>
      <c r="D811" s="414" t="str">
        <f t="shared" si="12"/>
        <v> </v>
      </c>
      <c r="E811" s="392"/>
    </row>
    <row r="812" ht="36" customHeight="1" spans="1:5">
      <c r="A812" s="568" t="s">
        <v>828</v>
      </c>
      <c r="B812" s="413"/>
      <c r="C812" s="494"/>
      <c r="D812" s="414" t="str">
        <f t="shared" si="12"/>
        <v> </v>
      </c>
      <c r="E812" s="392"/>
    </row>
    <row r="813" ht="36" customHeight="1" spans="1:5">
      <c r="A813" s="568" t="s">
        <v>829</v>
      </c>
      <c r="B813" s="413">
        <f>SUM(B814:B819)</f>
        <v>33</v>
      </c>
      <c r="C813" s="494">
        <f>SUM(C814:C819)</f>
        <v>7</v>
      </c>
      <c r="D813" s="414">
        <f t="shared" si="12"/>
        <v>-78.7878787878788</v>
      </c>
      <c r="E813" s="392"/>
    </row>
    <row r="814" ht="36" customHeight="1" spans="1:5">
      <c r="A814" s="568" t="s">
        <v>830</v>
      </c>
      <c r="B814" s="413">
        <v>33</v>
      </c>
      <c r="C814" s="494">
        <v>7</v>
      </c>
      <c r="D814" s="414">
        <f t="shared" si="12"/>
        <v>-78.7878787878788</v>
      </c>
      <c r="E814" s="392"/>
    </row>
    <row r="815" ht="36" customHeight="1" spans="1:5">
      <c r="A815" s="568" t="s">
        <v>831</v>
      </c>
      <c r="B815" s="413"/>
      <c r="C815" s="494"/>
      <c r="D815" s="414" t="str">
        <f t="shared" si="12"/>
        <v> </v>
      </c>
      <c r="E815" s="392"/>
    </row>
    <row r="816" ht="36" customHeight="1" spans="1:5">
      <c r="A816" s="568" t="s">
        <v>832</v>
      </c>
      <c r="B816" s="413"/>
      <c r="C816" s="494"/>
      <c r="D816" s="414" t="str">
        <f t="shared" si="12"/>
        <v> </v>
      </c>
      <c r="E816" s="392"/>
    </row>
    <row r="817" ht="36" customHeight="1" spans="1:5">
      <c r="A817" s="568" t="s">
        <v>833</v>
      </c>
      <c r="B817" s="413"/>
      <c r="C817" s="494"/>
      <c r="D817" s="414" t="str">
        <f t="shared" si="12"/>
        <v> </v>
      </c>
      <c r="E817" s="392"/>
    </row>
    <row r="818" ht="36" customHeight="1" spans="1:5">
      <c r="A818" s="568" t="s">
        <v>834</v>
      </c>
      <c r="B818" s="413"/>
      <c r="C818" s="494"/>
      <c r="D818" s="414" t="str">
        <f t="shared" si="12"/>
        <v> </v>
      </c>
      <c r="E818" s="392"/>
    </row>
    <row r="819" ht="36" customHeight="1" spans="1:5">
      <c r="A819" s="568" t="s">
        <v>835</v>
      </c>
      <c r="B819" s="413"/>
      <c r="C819" s="494"/>
      <c r="D819" s="414" t="str">
        <f t="shared" si="12"/>
        <v> </v>
      </c>
      <c r="E819" s="392"/>
    </row>
    <row r="820" ht="36" customHeight="1" spans="1:5">
      <c r="A820" s="568" t="s">
        <v>836</v>
      </c>
      <c r="B820" s="413"/>
      <c r="C820" s="494"/>
      <c r="D820" s="414" t="str">
        <f t="shared" si="12"/>
        <v> </v>
      </c>
      <c r="E820" s="392"/>
    </row>
    <row r="821" ht="36" customHeight="1" spans="1:5">
      <c r="A821" s="568" t="s">
        <v>837</v>
      </c>
      <c r="B821" s="413"/>
      <c r="C821" s="494"/>
      <c r="D821" s="414" t="str">
        <f t="shared" si="12"/>
        <v> </v>
      </c>
      <c r="E821" s="392"/>
    </row>
    <row r="822" ht="36" customHeight="1" spans="1:5">
      <c r="A822" s="568" t="s">
        <v>838</v>
      </c>
      <c r="B822" s="413"/>
      <c r="C822" s="494"/>
      <c r="D822" s="414" t="str">
        <f t="shared" si="12"/>
        <v> </v>
      </c>
      <c r="E822" s="392"/>
    </row>
    <row r="823" ht="36" customHeight="1" spans="1:5">
      <c r="A823" s="568" t="s">
        <v>839</v>
      </c>
      <c r="B823" s="413"/>
      <c r="C823" s="494"/>
      <c r="D823" s="414" t="str">
        <f t="shared" si="12"/>
        <v> </v>
      </c>
      <c r="E823" s="392"/>
    </row>
    <row r="824" ht="36" customHeight="1" spans="1:5">
      <c r="A824" s="568" t="s">
        <v>840</v>
      </c>
      <c r="B824" s="413"/>
      <c r="C824" s="494"/>
      <c r="D824" s="414" t="str">
        <f t="shared" si="12"/>
        <v> </v>
      </c>
      <c r="E824" s="392"/>
    </row>
    <row r="825" ht="36" customHeight="1" spans="1:5">
      <c r="A825" s="568" t="s">
        <v>841</v>
      </c>
      <c r="B825" s="413"/>
      <c r="C825" s="494"/>
      <c r="D825" s="414" t="str">
        <f t="shared" si="12"/>
        <v> </v>
      </c>
      <c r="E825" s="392"/>
    </row>
    <row r="826" ht="36" customHeight="1" spans="1:5">
      <c r="A826" s="568" t="s">
        <v>842</v>
      </c>
      <c r="B826" s="413"/>
      <c r="C826" s="494"/>
      <c r="D826" s="414" t="str">
        <f t="shared" si="12"/>
        <v> </v>
      </c>
      <c r="E826" s="392"/>
    </row>
    <row r="827" ht="36" customHeight="1" spans="1:5">
      <c r="A827" s="568" t="s">
        <v>843</v>
      </c>
      <c r="B827" s="413"/>
      <c r="C827" s="494"/>
      <c r="D827" s="414" t="str">
        <f t="shared" si="12"/>
        <v> </v>
      </c>
      <c r="E827" s="392"/>
    </row>
    <row r="828" ht="36" customHeight="1" spans="1:5">
      <c r="A828" s="568" t="s">
        <v>844</v>
      </c>
      <c r="B828" s="413"/>
      <c r="C828" s="494"/>
      <c r="D828" s="414" t="str">
        <f t="shared" si="12"/>
        <v> </v>
      </c>
      <c r="E828" s="392"/>
    </row>
    <row r="829" ht="36" customHeight="1" spans="1:5">
      <c r="A829" s="568" t="s">
        <v>845</v>
      </c>
      <c r="B829" s="413"/>
      <c r="C829" s="494"/>
      <c r="D829" s="414" t="str">
        <f t="shared" si="12"/>
        <v> </v>
      </c>
      <c r="E829" s="392"/>
    </row>
    <row r="830" ht="36" customHeight="1" spans="1:5">
      <c r="A830" s="568" t="s">
        <v>846</v>
      </c>
      <c r="B830" s="413"/>
      <c r="C830" s="494"/>
      <c r="D830" s="414" t="str">
        <f t="shared" si="12"/>
        <v> </v>
      </c>
      <c r="E830" s="392"/>
    </row>
    <row r="831" ht="36" customHeight="1" spans="1:5">
      <c r="A831" s="568" t="s">
        <v>847</v>
      </c>
      <c r="B831" s="413"/>
      <c r="C831" s="494"/>
      <c r="D831" s="414" t="str">
        <f t="shared" si="12"/>
        <v> </v>
      </c>
      <c r="E831" s="392"/>
    </row>
    <row r="832" ht="36" customHeight="1" spans="1:5">
      <c r="A832" s="568" t="s">
        <v>848</v>
      </c>
      <c r="B832" s="413"/>
      <c r="C832" s="494"/>
      <c r="D832" s="414" t="str">
        <f t="shared" si="12"/>
        <v> </v>
      </c>
      <c r="E832" s="392"/>
    </row>
    <row r="833" ht="36" customHeight="1" spans="1:5">
      <c r="A833" s="568" t="s">
        <v>849</v>
      </c>
      <c r="B833" s="413"/>
      <c r="C833" s="494"/>
      <c r="D833" s="414" t="str">
        <f t="shared" si="12"/>
        <v> </v>
      </c>
      <c r="E833" s="392"/>
    </row>
    <row r="834" ht="36" customHeight="1" spans="1:5">
      <c r="A834" s="568" t="s">
        <v>850</v>
      </c>
      <c r="B834" s="413">
        <f>SUM(B835)</f>
        <v>100</v>
      </c>
      <c r="C834" s="494">
        <f>SUM(C835)</f>
        <v>1822</v>
      </c>
      <c r="D834" s="414">
        <f t="shared" si="12"/>
        <v>1722</v>
      </c>
      <c r="E834" s="392"/>
    </row>
    <row r="835" ht="36" customHeight="1" spans="1:5">
      <c r="A835" s="568" t="s">
        <v>851</v>
      </c>
      <c r="B835" s="413">
        <v>100</v>
      </c>
      <c r="C835" s="494">
        <v>1822</v>
      </c>
      <c r="D835" s="414">
        <f t="shared" si="12"/>
        <v>1722</v>
      </c>
      <c r="E835" s="392"/>
    </row>
    <row r="836" ht="36" customHeight="1" spans="1:5">
      <c r="A836" s="568" t="s">
        <v>852</v>
      </c>
      <c r="B836" s="413"/>
      <c r="C836" s="494"/>
      <c r="D836" s="414" t="str">
        <f t="shared" si="12"/>
        <v> </v>
      </c>
      <c r="E836" s="392"/>
    </row>
    <row r="837" ht="36" customHeight="1" spans="1:5">
      <c r="A837" s="568" t="s">
        <v>853</v>
      </c>
      <c r="B837" s="413"/>
      <c r="C837" s="494"/>
      <c r="D837" s="414" t="str">
        <f t="shared" ref="D837:D900" si="13">IFERROR((C837-B837)/B837*100," ")</f>
        <v> </v>
      </c>
      <c r="E837" s="392"/>
    </row>
    <row r="838" ht="36" customHeight="1" spans="1:5">
      <c r="A838" s="568" t="s">
        <v>854</v>
      </c>
      <c r="B838" s="413"/>
      <c r="C838" s="494"/>
      <c r="D838" s="414" t="str">
        <f t="shared" si="13"/>
        <v> </v>
      </c>
      <c r="E838" s="392"/>
    </row>
    <row r="839" ht="36" customHeight="1" spans="1:5">
      <c r="A839" s="568" t="s">
        <v>855</v>
      </c>
      <c r="B839" s="413"/>
      <c r="C839" s="494"/>
      <c r="D839" s="414" t="str">
        <f t="shared" si="13"/>
        <v> </v>
      </c>
      <c r="E839" s="392"/>
    </row>
    <row r="840" ht="36" customHeight="1" spans="1:5">
      <c r="A840" s="568" t="s">
        <v>856</v>
      </c>
      <c r="B840" s="413"/>
      <c r="C840" s="494"/>
      <c r="D840" s="414" t="str">
        <f t="shared" si="13"/>
        <v> </v>
      </c>
      <c r="E840" s="392"/>
    </row>
    <row r="841" ht="36" customHeight="1" spans="1:5">
      <c r="A841" s="568" t="s">
        <v>857</v>
      </c>
      <c r="B841" s="413"/>
      <c r="C841" s="494"/>
      <c r="D841" s="414" t="str">
        <f t="shared" si="13"/>
        <v> </v>
      </c>
      <c r="E841" s="392"/>
    </row>
    <row r="842" ht="36" customHeight="1" spans="1:5">
      <c r="A842" s="568" t="s">
        <v>858</v>
      </c>
      <c r="B842" s="413"/>
      <c r="C842" s="494"/>
      <c r="D842" s="414" t="str">
        <f t="shared" si="13"/>
        <v> </v>
      </c>
      <c r="E842" s="392"/>
    </row>
    <row r="843" ht="36" customHeight="1" spans="1:5">
      <c r="A843" s="568" t="s">
        <v>859</v>
      </c>
      <c r="B843" s="413"/>
      <c r="C843" s="494"/>
      <c r="D843" s="414" t="str">
        <f t="shared" si="13"/>
        <v> </v>
      </c>
      <c r="E843" s="392"/>
    </row>
    <row r="844" ht="36" customHeight="1" spans="1:5">
      <c r="A844" s="568" t="s">
        <v>860</v>
      </c>
      <c r="B844" s="413"/>
      <c r="C844" s="494"/>
      <c r="D844" s="414" t="str">
        <f t="shared" si="13"/>
        <v> </v>
      </c>
      <c r="E844" s="392"/>
    </row>
    <row r="845" ht="36" customHeight="1" spans="1:5">
      <c r="A845" s="568" t="s">
        <v>861</v>
      </c>
      <c r="B845" s="413"/>
      <c r="C845" s="494"/>
      <c r="D845" s="414" t="str">
        <f t="shared" si="13"/>
        <v> </v>
      </c>
      <c r="E845" s="392"/>
    </row>
    <row r="846" ht="36" customHeight="1" spans="1:5">
      <c r="A846" s="568" t="s">
        <v>862</v>
      </c>
      <c r="B846" s="413"/>
      <c r="C846" s="494"/>
      <c r="D846" s="414" t="str">
        <f t="shared" si="13"/>
        <v> </v>
      </c>
      <c r="E846" s="392"/>
    </row>
    <row r="847" ht="36" customHeight="1" spans="1:5">
      <c r="A847" s="568" t="s">
        <v>863</v>
      </c>
      <c r="B847" s="413">
        <f>SUM(B848:B857)</f>
        <v>1096</v>
      </c>
      <c r="C847" s="494">
        <f>SUM(C848:C857)</f>
        <v>2026</v>
      </c>
      <c r="D847" s="414">
        <f t="shared" si="13"/>
        <v>84.8540145985401</v>
      </c>
      <c r="E847" s="392"/>
    </row>
    <row r="848" ht="36" customHeight="1" spans="1:5">
      <c r="A848" s="568" t="s">
        <v>247</v>
      </c>
      <c r="B848" s="413"/>
      <c r="C848" s="494"/>
      <c r="D848" s="414" t="str">
        <f t="shared" si="13"/>
        <v> </v>
      </c>
      <c r="E848" s="392"/>
    </row>
    <row r="849" ht="36" customHeight="1" spans="1:5">
      <c r="A849" s="568" t="s">
        <v>248</v>
      </c>
      <c r="B849" s="413"/>
      <c r="C849" s="494"/>
      <c r="D849" s="414" t="str">
        <f t="shared" si="13"/>
        <v> </v>
      </c>
      <c r="E849" s="392"/>
    </row>
    <row r="850" ht="36" customHeight="1" spans="1:5">
      <c r="A850" s="568" t="s">
        <v>249</v>
      </c>
      <c r="B850" s="413"/>
      <c r="C850" s="494"/>
      <c r="D850" s="414" t="str">
        <f t="shared" si="13"/>
        <v> </v>
      </c>
      <c r="E850" s="392"/>
    </row>
    <row r="851" ht="36" customHeight="1" spans="1:5">
      <c r="A851" s="568" t="s">
        <v>864</v>
      </c>
      <c r="B851" s="413"/>
      <c r="C851" s="494"/>
      <c r="D851" s="414" t="str">
        <f t="shared" si="13"/>
        <v> </v>
      </c>
      <c r="E851" s="392"/>
    </row>
    <row r="852" ht="36" customHeight="1" spans="1:5">
      <c r="A852" s="568" t="s">
        <v>865</v>
      </c>
      <c r="B852" s="413">
        <v>1096</v>
      </c>
      <c r="C852" s="494">
        <v>2026</v>
      </c>
      <c r="D852" s="414">
        <f t="shared" si="13"/>
        <v>84.8540145985401</v>
      </c>
      <c r="E852" s="392"/>
    </row>
    <row r="853" ht="36" customHeight="1" spans="1:5">
      <c r="A853" s="568" t="s">
        <v>866</v>
      </c>
      <c r="B853" s="413"/>
      <c r="C853" s="494"/>
      <c r="D853" s="414" t="str">
        <f t="shared" si="13"/>
        <v> </v>
      </c>
      <c r="E853" s="392"/>
    </row>
    <row r="854" ht="36" customHeight="1" spans="1:5">
      <c r="A854" s="568" t="s">
        <v>288</v>
      </c>
      <c r="B854" s="413"/>
      <c r="C854" s="494"/>
      <c r="D854" s="414" t="str">
        <f t="shared" si="13"/>
        <v> </v>
      </c>
      <c r="E854" s="392"/>
    </row>
    <row r="855" ht="36" customHeight="1" spans="1:5">
      <c r="A855" s="568" t="s">
        <v>867</v>
      </c>
      <c r="B855" s="413"/>
      <c r="C855" s="494"/>
      <c r="D855" s="414" t="str">
        <f t="shared" si="13"/>
        <v> </v>
      </c>
      <c r="E855" s="392"/>
    </row>
    <row r="856" ht="36" customHeight="1" spans="1:5">
      <c r="A856" s="568" t="s">
        <v>256</v>
      </c>
      <c r="B856" s="413"/>
      <c r="C856" s="494"/>
      <c r="D856" s="414" t="str">
        <f t="shared" si="13"/>
        <v> </v>
      </c>
      <c r="E856" s="392"/>
    </row>
    <row r="857" ht="36" customHeight="1" spans="1:5">
      <c r="A857" s="568" t="s">
        <v>868</v>
      </c>
      <c r="B857" s="413"/>
      <c r="C857" s="494"/>
      <c r="D857" s="414" t="str">
        <f t="shared" si="13"/>
        <v> </v>
      </c>
      <c r="E857" s="392"/>
    </row>
    <row r="858" ht="36" customHeight="1" spans="1:5">
      <c r="A858" s="568" t="s">
        <v>869</v>
      </c>
      <c r="B858" s="413"/>
      <c r="C858" s="494"/>
      <c r="D858" s="414" t="str">
        <f t="shared" si="13"/>
        <v> </v>
      </c>
      <c r="E858" s="392"/>
    </row>
    <row r="859" ht="36" customHeight="1" spans="1:5">
      <c r="A859" s="568" t="s">
        <v>870</v>
      </c>
      <c r="B859" s="413"/>
      <c r="C859" s="494"/>
      <c r="D859" s="414" t="str">
        <f t="shared" si="13"/>
        <v> </v>
      </c>
      <c r="E859" s="392"/>
    </row>
    <row r="860" ht="36" customHeight="1" spans="1:5">
      <c r="A860" s="568" t="s">
        <v>871</v>
      </c>
      <c r="B860" s="413">
        <f>B861+B872+B874+B877+B881</f>
        <v>7833</v>
      </c>
      <c r="C860" s="494">
        <v>2461</v>
      </c>
      <c r="D860" s="414">
        <f t="shared" si="13"/>
        <v>-68.5816417719903</v>
      </c>
      <c r="E860" s="392"/>
    </row>
    <row r="861" ht="36" customHeight="1" spans="1:5">
      <c r="A861" s="568" t="s">
        <v>872</v>
      </c>
      <c r="B861" s="413">
        <f>SUM(B862:B873)</f>
        <v>2136</v>
      </c>
      <c r="C861" s="494">
        <f>SUM(C862:C873)</f>
        <v>1427</v>
      </c>
      <c r="D861" s="414">
        <f t="shared" si="13"/>
        <v>-33.1928838951311</v>
      </c>
      <c r="E861" s="392"/>
    </row>
    <row r="862" ht="36" customHeight="1" spans="1:5">
      <c r="A862" s="568" t="s">
        <v>247</v>
      </c>
      <c r="B862" s="413">
        <v>676</v>
      </c>
      <c r="C862" s="494">
        <v>623</v>
      </c>
      <c r="D862" s="414">
        <f t="shared" si="13"/>
        <v>-7.84023668639053</v>
      </c>
      <c r="E862" s="392"/>
    </row>
    <row r="863" ht="36" customHeight="1" spans="1:5">
      <c r="A863" s="568" t="s">
        <v>248</v>
      </c>
      <c r="B863" s="413"/>
      <c r="C863" s="494">
        <v>30</v>
      </c>
      <c r="D863" s="414" t="str">
        <f t="shared" si="13"/>
        <v> </v>
      </c>
      <c r="E863" s="392"/>
    </row>
    <row r="864" ht="36" customHeight="1" spans="1:5">
      <c r="A864" s="568" t="s">
        <v>249</v>
      </c>
      <c r="B864" s="413"/>
      <c r="C864" s="494"/>
      <c r="D864" s="414" t="str">
        <f t="shared" si="13"/>
        <v> </v>
      </c>
      <c r="E864" s="392"/>
    </row>
    <row r="865" ht="36" customHeight="1" spans="1:5">
      <c r="A865" s="568" t="s">
        <v>873</v>
      </c>
      <c r="B865" s="413">
        <v>1460</v>
      </c>
      <c r="C865" s="494">
        <v>774</v>
      </c>
      <c r="D865" s="414">
        <f t="shared" si="13"/>
        <v>-46.986301369863</v>
      </c>
      <c r="E865" s="392"/>
    </row>
    <row r="866" ht="36" customHeight="1" spans="1:5">
      <c r="A866" s="568" t="s">
        <v>874</v>
      </c>
      <c r="B866" s="413"/>
      <c r="C866" s="494"/>
      <c r="D866" s="414" t="str">
        <f t="shared" si="13"/>
        <v> </v>
      </c>
      <c r="E866" s="392"/>
    </row>
    <row r="867" ht="36" customHeight="1" spans="1:5">
      <c r="A867" s="568" t="s">
        <v>875</v>
      </c>
      <c r="B867" s="413"/>
      <c r="C867" s="494"/>
      <c r="D867" s="414" t="str">
        <f t="shared" si="13"/>
        <v> </v>
      </c>
      <c r="E867" s="392"/>
    </row>
    <row r="868" ht="36" customHeight="1" spans="1:5">
      <c r="A868" s="568" t="s">
        <v>876</v>
      </c>
      <c r="B868" s="413"/>
      <c r="C868" s="494"/>
      <c r="D868" s="414" t="str">
        <f t="shared" si="13"/>
        <v> </v>
      </c>
      <c r="E868" s="392"/>
    </row>
    <row r="869" ht="36" customHeight="1" spans="1:5">
      <c r="A869" s="568" t="s">
        <v>877</v>
      </c>
      <c r="B869" s="413"/>
      <c r="C869" s="494"/>
      <c r="D869" s="414" t="str">
        <f t="shared" si="13"/>
        <v> </v>
      </c>
      <c r="E869" s="392"/>
    </row>
    <row r="870" ht="36" customHeight="1" spans="1:5">
      <c r="A870" s="568" t="s">
        <v>878</v>
      </c>
      <c r="B870" s="413"/>
      <c r="C870" s="494"/>
      <c r="D870" s="414" t="str">
        <f t="shared" si="13"/>
        <v> </v>
      </c>
      <c r="E870" s="392"/>
    </row>
    <row r="871" ht="36" customHeight="1" spans="1:5">
      <c r="A871" s="568" t="s">
        <v>879</v>
      </c>
      <c r="B871" s="413"/>
      <c r="C871" s="494"/>
      <c r="D871" s="414" t="str">
        <f t="shared" si="13"/>
        <v> </v>
      </c>
      <c r="E871" s="392"/>
    </row>
    <row r="872" ht="36" customHeight="1" spans="1:5">
      <c r="A872" s="568" t="s">
        <v>880</v>
      </c>
      <c r="B872" s="413">
        <f t="shared" ref="B872:B877" si="14">SUM(B873)</f>
        <v>0</v>
      </c>
      <c r="C872" s="494"/>
      <c r="D872" s="414" t="str">
        <f t="shared" si="13"/>
        <v> </v>
      </c>
      <c r="E872" s="392"/>
    </row>
    <row r="873" ht="36" customHeight="1" spans="1:5">
      <c r="A873" s="568" t="s">
        <v>881</v>
      </c>
      <c r="B873" s="413"/>
      <c r="C873" s="494"/>
      <c r="D873" s="414" t="str">
        <f t="shared" si="13"/>
        <v> </v>
      </c>
      <c r="E873" s="392"/>
    </row>
    <row r="874" ht="36" customHeight="1" spans="1:5">
      <c r="A874" s="568" t="s">
        <v>882</v>
      </c>
      <c r="B874" s="413">
        <f t="shared" si="14"/>
        <v>3590</v>
      </c>
      <c r="C874" s="494">
        <f>SUM(C875)</f>
        <v>687</v>
      </c>
      <c r="D874" s="414">
        <f t="shared" si="13"/>
        <v>-80.8635097493036</v>
      </c>
      <c r="E874" s="392"/>
    </row>
    <row r="875" ht="36" customHeight="1" spans="1:5">
      <c r="A875" s="568" t="s">
        <v>883</v>
      </c>
      <c r="B875" s="413">
        <v>3590</v>
      </c>
      <c r="C875" s="494">
        <v>687</v>
      </c>
      <c r="D875" s="414">
        <f t="shared" si="13"/>
        <v>-80.8635097493036</v>
      </c>
      <c r="E875" s="392"/>
    </row>
    <row r="876" ht="36" customHeight="1" spans="1:5">
      <c r="A876" s="568" t="s">
        <v>884</v>
      </c>
      <c r="B876" s="413"/>
      <c r="C876" s="494"/>
      <c r="D876" s="414" t="str">
        <f t="shared" si="13"/>
        <v> </v>
      </c>
      <c r="E876" s="392"/>
    </row>
    <row r="877" ht="36" customHeight="1" spans="1:5">
      <c r="A877" s="568" t="s">
        <v>885</v>
      </c>
      <c r="B877" s="413">
        <f t="shared" si="14"/>
        <v>1807</v>
      </c>
      <c r="C877" s="494">
        <f>SUM(C878)</f>
        <v>175</v>
      </c>
      <c r="D877" s="414">
        <f t="shared" si="13"/>
        <v>-90.3154399557277</v>
      </c>
      <c r="E877" s="392"/>
    </row>
    <row r="878" ht="36" customHeight="1" spans="1:5">
      <c r="A878" s="568" t="s">
        <v>886</v>
      </c>
      <c r="B878" s="413">
        <v>1807</v>
      </c>
      <c r="C878" s="494">
        <v>175</v>
      </c>
      <c r="D878" s="414">
        <f t="shared" si="13"/>
        <v>-90.3154399557277</v>
      </c>
      <c r="E878" s="392"/>
    </row>
    <row r="879" ht="36" customHeight="1" spans="1:5">
      <c r="A879" s="568" t="s">
        <v>887</v>
      </c>
      <c r="B879" s="413"/>
      <c r="C879" s="494"/>
      <c r="D879" s="414" t="str">
        <f t="shared" si="13"/>
        <v> </v>
      </c>
      <c r="E879" s="392"/>
    </row>
    <row r="880" ht="36" customHeight="1" spans="1:5">
      <c r="A880" s="568" t="s">
        <v>888</v>
      </c>
      <c r="B880" s="413"/>
      <c r="C880" s="494"/>
      <c r="D880" s="414" t="str">
        <f t="shared" si="13"/>
        <v> </v>
      </c>
      <c r="E880" s="392"/>
    </row>
    <row r="881" ht="36" customHeight="1" spans="1:5">
      <c r="A881" s="568" t="s">
        <v>889</v>
      </c>
      <c r="B881" s="413">
        <f>SUM(B882)</f>
        <v>300</v>
      </c>
      <c r="C881" s="494">
        <f>SUM(C882)</f>
        <v>172</v>
      </c>
      <c r="D881" s="414">
        <f t="shared" si="13"/>
        <v>-42.6666666666667</v>
      </c>
      <c r="E881" s="392"/>
    </row>
    <row r="882" ht="36" customHeight="1" spans="1:5">
      <c r="A882" s="568" t="s">
        <v>890</v>
      </c>
      <c r="B882" s="413">
        <v>300</v>
      </c>
      <c r="C882" s="494">
        <v>172</v>
      </c>
      <c r="D882" s="414">
        <f t="shared" si="13"/>
        <v>-42.6666666666667</v>
      </c>
      <c r="E882" s="392"/>
    </row>
    <row r="883" ht="36" customHeight="1" spans="1:5">
      <c r="A883" s="568" t="s">
        <v>891</v>
      </c>
      <c r="B883" s="413">
        <f>B884+B910+B933+B961+B968+B974</f>
        <v>23874</v>
      </c>
      <c r="C883" s="494">
        <v>40432</v>
      </c>
      <c r="D883" s="414">
        <f t="shared" si="13"/>
        <v>69.3557845354779</v>
      </c>
      <c r="E883" s="392"/>
    </row>
    <row r="884" ht="36" customHeight="1" spans="1:5">
      <c r="A884" s="568" t="s">
        <v>892</v>
      </c>
      <c r="B884" s="413">
        <f>SUM(B885:B909)</f>
        <v>13263</v>
      </c>
      <c r="C884" s="494">
        <f>SUM(C885:C909)</f>
        <v>18073</v>
      </c>
      <c r="D884" s="414">
        <f t="shared" si="13"/>
        <v>36.2663047575963</v>
      </c>
      <c r="E884" s="392"/>
    </row>
    <row r="885" ht="36" customHeight="1" spans="1:5">
      <c r="A885" s="568" t="s">
        <v>247</v>
      </c>
      <c r="B885" s="413">
        <v>548</v>
      </c>
      <c r="C885" s="494">
        <v>540</v>
      </c>
      <c r="D885" s="414">
        <f t="shared" si="13"/>
        <v>-1.45985401459854</v>
      </c>
      <c r="E885" s="392"/>
    </row>
    <row r="886" ht="36" customHeight="1" spans="1:5">
      <c r="A886" s="568" t="s">
        <v>248</v>
      </c>
      <c r="B886" s="413">
        <v>107</v>
      </c>
      <c r="C886" s="494">
        <v>27</v>
      </c>
      <c r="D886" s="414">
        <f t="shared" si="13"/>
        <v>-74.7663551401869</v>
      </c>
      <c r="E886" s="392"/>
    </row>
    <row r="887" ht="36" customHeight="1" spans="1:5">
      <c r="A887" s="568" t="s">
        <v>249</v>
      </c>
      <c r="B887" s="413"/>
      <c r="C887" s="494"/>
      <c r="D887" s="414" t="str">
        <f t="shared" si="13"/>
        <v> </v>
      </c>
      <c r="E887" s="392"/>
    </row>
    <row r="888" ht="36" customHeight="1" spans="1:5">
      <c r="A888" s="568" t="s">
        <v>256</v>
      </c>
      <c r="B888" s="413">
        <v>5306</v>
      </c>
      <c r="C888" s="494">
        <v>5098</v>
      </c>
      <c r="D888" s="414">
        <f t="shared" si="13"/>
        <v>-3.92009046362608</v>
      </c>
      <c r="E888" s="392"/>
    </row>
    <row r="889" ht="36" customHeight="1" spans="1:5">
      <c r="A889" s="568" t="s">
        <v>893</v>
      </c>
      <c r="B889" s="413"/>
      <c r="C889" s="494"/>
      <c r="D889" s="414" t="str">
        <f t="shared" si="13"/>
        <v> </v>
      </c>
      <c r="E889" s="392"/>
    </row>
    <row r="890" ht="36" customHeight="1" spans="1:5">
      <c r="A890" s="568" t="s">
        <v>894</v>
      </c>
      <c r="B890" s="413">
        <v>68</v>
      </c>
      <c r="C890" s="494">
        <v>125</v>
      </c>
      <c r="D890" s="414">
        <f t="shared" si="13"/>
        <v>83.8235294117647</v>
      </c>
      <c r="E890" s="392"/>
    </row>
    <row r="891" ht="36" customHeight="1" spans="1:5">
      <c r="A891" s="568" t="s">
        <v>895</v>
      </c>
      <c r="B891" s="413">
        <v>75</v>
      </c>
      <c r="C891" s="494">
        <v>151</v>
      </c>
      <c r="D891" s="414">
        <f t="shared" si="13"/>
        <v>101.333333333333</v>
      </c>
      <c r="E891" s="392"/>
    </row>
    <row r="892" ht="36" customHeight="1" spans="1:5">
      <c r="A892" s="568" t="s">
        <v>896</v>
      </c>
      <c r="B892" s="413">
        <v>23</v>
      </c>
      <c r="C892" s="494">
        <v>26</v>
      </c>
      <c r="D892" s="414">
        <f t="shared" si="13"/>
        <v>13.0434782608696</v>
      </c>
      <c r="E892" s="392"/>
    </row>
    <row r="893" ht="36" customHeight="1" spans="1:5">
      <c r="A893" s="568" t="s">
        <v>897</v>
      </c>
      <c r="B893" s="413"/>
      <c r="C893" s="494"/>
      <c r="D893" s="414" t="str">
        <f t="shared" si="13"/>
        <v> </v>
      </c>
      <c r="E893" s="392"/>
    </row>
    <row r="894" ht="36" customHeight="1" spans="1:5">
      <c r="A894" s="568" t="s">
        <v>898</v>
      </c>
      <c r="B894" s="413">
        <v>23</v>
      </c>
      <c r="C894" s="494">
        <v>6</v>
      </c>
      <c r="D894" s="414">
        <f t="shared" si="13"/>
        <v>-73.9130434782609</v>
      </c>
      <c r="E894" s="392"/>
    </row>
    <row r="895" ht="36" customHeight="1" spans="1:5">
      <c r="A895" s="568" t="s">
        <v>899</v>
      </c>
      <c r="B895" s="413"/>
      <c r="C895" s="494"/>
      <c r="D895" s="414" t="str">
        <f t="shared" si="13"/>
        <v> </v>
      </c>
      <c r="E895" s="392"/>
    </row>
    <row r="896" ht="36" customHeight="1" spans="1:5">
      <c r="A896" s="568" t="s">
        <v>900</v>
      </c>
      <c r="B896" s="413"/>
      <c r="C896" s="494"/>
      <c r="D896" s="414" t="str">
        <f t="shared" si="13"/>
        <v> </v>
      </c>
      <c r="E896" s="392"/>
    </row>
    <row r="897" ht="36" customHeight="1" spans="1:5">
      <c r="A897" s="568" t="s">
        <v>901</v>
      </c>
      <c r="B897" s="413">
        <v>16</v>
      </c>
      <c r="C897" s="494">
        <v>18</v>
      </c>
      <c r="D897" s="414">
        <f t="shared" si="13"/>
        <v>12.5</v>
      </c>
      <c r="E897" s="392"/>
    </row>
    <row r="898" ht="36" customHeight="1" spans="1:5">
      <c r="A898" s="568" t="s">
        <v>902</v>
      </c>
      <c r="B898" s="413"/>
      <c r="C898" s="494">
        <v>1269</v>
      </c>
      <c r="D898" s="414" t="str">
        <f t="shared" si="13"/>
        <v> </v>
      </c>
      <c r="E898" s="392"/>
    </row>
    <row r="899" ht="36" customHeight="1" spans="1:5">
      <c r="A899" s="568" t="s">
        <v>903</v>
      </c>
      <c r="B899" s="413"/>
      <c r="C899" s="494"/>
      <c r="D899" s="414" t="str">
        <f t="shared" si="13"/>
        <v> </v>
      </c>
      <c r="E899" s="392"/>
    </row>
    <row r="900" ht="36" customHeight="1" spans="1:5">
      <c r="A900" s="568" t="s">
        <v>904</v>
      </c>
      <c r="B900" s="413">
        <v>1712</v>
      </c>
      <c r="C900" s="494">
        <v>2619</v>
      </c>
      <c r="D900" s="414">
        <f t="shared" si="13"/>
        <v>52.9789719626168</v>
      </c>
      <c r="E900" s="392"/>
    </row>
    <row r="901" ht="36" customHeight="1" spans="1:5">
      <c r="A901" s="568" t="s">
        <v>905</v>
      </c>
      <c r="B901" s="413">
        <v>39</v>
      </c>
      <c r="C901" s="494"/>
      <c r="D901" s="414">
        <f t="shared" ref="D901:D964" si="15">IFERROR((C901-B901)/B901*100," ")</f>
        <v>-100</v>
      </c>
      <c r="E901" s="392"/>
    </row>
    <row r="902" ht="36" customHeight="1" spans="1:5">
      <c r="A902" s="568" t="s">
        <v>906</v>
      </c>
      <c r="B902" s="413"/>
      <c r="C902" s="494">
        <v>5</v>
      </c>
      <c r="D902" s="414" t="str">
        <f t="shared" si="15"/>
        <v> </v>
      </c>
      <c r="E902" s="392"/>
    </row>
    <row r="903" ht="36" customHeight="1" spans="1:5">
      <c r="A903" s="568" t="s">
        <v>907</v>
      </c>
      <c r="B903" s="413">
        <v>369</v>
      </c>
      <c r="C903" s="494">
        <v>17</v>
      </c>
      <c r="D903" s="414">
        <f t="shared" si="15"/>
        <v>-95.3929539295393</v>
      </c>
      <c r="E903" s="392"/>
    </row>
    <row r="904" ht="36" customHeight="1" spans="1:5">
      <c r="A904" s="568" t="s">
        <v>908</v>
      </c>
      <c r="B904" s="413"/>
      <c r="C904" s="494">
        <v>151</v>
      </c>
      <c r="D904" s="414" t="str">
        <f t="shared" si="15"/>
        <v> </v>
      </c>
      <c r="E904" s="392"/>
    </row>
    <row r="905" ht="36" customHeight="1" spans="1:5">
      <c r="A905" s="568" t="s">
        <v>909</v>
      </c>
      <c r="B905" s="413"/>
      <c r="C905" s="494"/>
      <c r="D905" s="414" t="str">
        <f t="shared" si="15"/>
        <v> </v>
      </c>
      <c r="E905" s="392"/>
    </row>
    <row r="906" ht="36" customHeight="1" spans="1:5">
      <c r="A906" s="568" t="s">
        <v>910</v>
      </c>
      <c r="B906" s="413">
        <v>34</v>
      </c>
      <c r="C906" s="494">
        <v>64</v>
      </c>
      <c r="D906" s="414">
        <f t="shared" si="15"/>
        <v>88.2352941176471</v>
      </c>
      <c r="E906" s="392"/>
    </row>
    <row r="907" ht="36" customHeight="1" spans="1:5">
      <c r="A907" s="568" t="s">
        <v>911</v>
      </c>
      <c r="B907" s="413"/>
      <c r="C907" s="494"/>
      <c r="D907" s="414" t="str">
        <f t="shared" si="15"/>
        <v> </v>
      </c>
      <c r="E907" s="392"/>
    </row>
    <row r="908" ht="36" customHeight="1" spans="1:5">
      <c r="A908" s="568" t="s">
        <v>912</v>
      </c>
      <c r="B908" s="413">
        <v>4371</v>
      </c>
      <c r="C908" s="494">
        <v>7822</v>
      </c>
      <c r="D908" s="414">
        <f t="shared" si="15"/>
        <v>78.9521848547243</v>
      </c>
      <c r="E908" s="392"/>
    </row>
    <row r="909" ht="36" customHeight="1" spans="1:5">
      <c r="A909" s="568" t="s">
        <v>913</v>
      </c>
      <c r="B909" s="413">
        <v>572</v>
      </c>
      <c r="C909" s="494">
        <v>135</v>
      </c>
      <c r="D909" s="414">
        <f t="shared" si="15"/>
        <v>-76.3986013986014</v>
      </c>
      <c r="E909" s="392"/>
    </row>
    <row r="910" ht="36" customHeight="1" spans="1:5">
      <c r="A910" s="568" t="s">
        <v>914</v>
      </c>
      <c r="B910" s="413">
        <f>SUM(B911:B932)</f>
        <v>1371</v>
      </c>
      <c r="C910" s="494">
        <f>SUM(C911:C932)</f>
        <v>1560</v>
      </c>
      <c r="D910" s="414">
        <f t="shared" si="15"/>
        <v>13.7855579868709</v>
      </c>
      <c r="E910" s="392"/>
    </row>
    <row r="911" ht="36" customHeight="1" spans="1:5">
      <c r="A911" s="568" t="s">
        <v>247</v>
      </c>
      <c r="B911" s="413">
        <v>127</v>
      </c>
      <c r="C911" s="494">
        <v>124</v>
      </c>
      <c r="D911" s="414">
        <f t="shared" si="15"/>
        <v>-2.36220472440945</v>
      </c>
      <c r="E911" s="392"/>
    </row>
    <row r="912" ht="36" customHeight="1" spans="1:5">
      <c r="A912" s="568" t="s">
        <v>248</v>
      </c>
      <c r="B912" s="413"/>
      <c r="C912" s="494"/>
      <c r="D912" s="414" t="str">
        <f t="shared" si="15"/>
        <v> </v>
      </c>
      <c r="E912" s="392"/>
    </row>
    <row r="913" ht="36" customHeight="1" spans="1:5">
      <c r="A913" s="568" t="s">
        <v>249</v>
      </c>
      <c r="B913" s="413"/>
      <c r="C913" s="494"/>
      <c r="D913" s="414" t="str">
        <f t="shared" si="15"/>
        <v> </v>
      </c>
      <c r="E913" s="392"/>
    </row>
    <row r="914" ht="36" customHeight="1" spans="1:5">
      <c r="A914" s="568" t="s">
        <v>915</v>
      </c>
      <c r="B914" s="413">
        <v>432</v>
      </c>
      <c r="C914" s="494">
        <v>402</v>
      </c>
      <c r="D914" s="414">
        <f t="shared" si="15"/>
        <v>-6.94444444444444</v>
      </c>
      <c r="E914" s="392"/>
    </row>
    <row r="915" ht="36" customHeight="1" spans="1:5">
      <c r="A915" s="568" t="s">
        <v>916</v>
      </c>
      <c r="B915" s="413"/>
      <c r="C915" s="494">
        <v>20</v>
      </c>
      <c r="D915" s="414" t="str">
        <f t="shared" si="15"/>
        <v> </v>
      </c>
      <c r="E915" s="392"/>
    </row>
    <row r="916" ht="36" customHeight="1" spans="1:5">
      <c r="A916" s="568" t="s">
        <v>917</v>
      </c>
      <c r="B916" s="413"/>
      <c r="C916" s="494"/>
      <c r="D916" s="414" t="str">
        <f t="shared" si="15"/>
        <v> </v>
      </c>
      <c r="E916" s="392"/>
    </row>
    <row r="917" ht="36" customHeight="1" spans="1:5">
      <c r="A917" s="568" t="s">
        <v>918</v>
      </c>
      <c r="B917" s="413">
        <v>78</v>
      </c>
      <c r="C917" s="494">
        <v>238</v>
      </c>
      <c r="D917" s="414">
        <f t="shared" si="15"/>
        <v>205.128205128205</v>
      </c>
      <c r="E917" s="392"/>
    </row>
    <row r="918" ht="36" customHeight="1" spans="1:5">
      <c r="A918" s="568" t="s">
        <v>919</v>
      </c>
      <c r="B918" s="413">
        <v>566</v>
      </c>
      <c r="C918" s="494">
        <v>744</v>
      </c>
      <c r="D918" s="414">
        <f t="shared" si="15"/>
        <v>31.4487632508834</v>
      </c>
      <c r="E918" s="392"/>
    </row>
    <row r="919" ht="36" customHeight="1" spans="1:5">
      <c r="A919" s="568" t="s">
        <v>920</v>
      </c>
      <c r="B919" s="413">
        <v>124</v>
      </c>
      <c r="C919" s="494"/>
      <c r="D919" s="414">
        <f t="shared" si="15"/>
        <v>-100</v>
      </c>
      <c r="E919" s="392"/>
    </row>
    <row r="920" ht="36" customHeight="1" spans="1:5">
      <c r="A920" s="568" t="s">
        <v>921</v>
      </c>
      <c r="B920" s="413"/>
      <c r="C920" s="494"/>
      <c r="D920" s="414" t="str">
        <f t="shared" si="15"/>
        <v> </v>
      </c>
      <c r="E920" s="392"/>
    </row>
    <row r="921" ht="36" customHeight="1" spans="1:5">
      <c r="A921" s="568" t="s">
        <v>922</v>
      </c>
      <c r="B921" s="413"/>
      <c r="C921" s="494"/>
      <c r="D921" s="414" t="str">
        <f t="shared" si="15"/>
        <v> </v>
      </c>
      <c r="E921" s="392"/>
    </row>
    <row r="922" ht="36" customHeight="1" spans="1:5">
      <c r="A922" s="568" t="s">
        <v>923</v>
      </c>
      <c r="B922" s="413"/>
      <c r="C922" s="494"/>
      <c r="D922" s="414" t="str">
        <f t="shared" si="15"/>
        <v> </v>
      </c>
      <c r="E922" s="392"/>
    </row>
    <row r="923" ht="36" customHeight="1" spans="1:5">
      <c r="A923" s="568" t="s">
        <v>924</v>
      </c>
      <c r="B923" s="413"/>
      <c r="C923" s="494"/>
      <c r="D923" s="414" t="str">
        <f t="shared" si="15"/>
        <v> </v>
      </c>
      <c r="E923" s="392"/>
    </row>
    <row r="924" ht="36" customHeight="1" spans="1:5">
      <c r="A924" s="568" t="s">
        <v>925</v>
      </c>
      <c r="B924" s="413">
        <v>30</v>
      </c>
      <c r="C924" s="494"/>
      <c r="D924" s="414">
        <f t="shared" si="15"/>
        <v>-100</v>
      </c>
      <c r="E924" s="392"/>
    </row>
    <row r="925" ht="36" customHeight="1" spans="1:5">
      <c r="A925" s="568" t="s">
        <v>926</v>
      </c>
      <c r="B925" s="413"/>
      <c r="C925" s="494"/>
      <c r="D925" s="414" t="str">
        <f t="shared" si="15"/>
        <v> </v>
      </c>
      <c r="E925" s="392"/>
    </row>
    <row r="926" ht="36" customHeight="1" spans="1:5">
      <c r="A926" s="568" t="s">
        <v>927</v>
      </c>
      <c r="B926" s="413"/>
      <c r="C926" s="494"/>
      <c r="D926" s="414" t="str">
        <f t="shared" si="15"/>
        <v> </v>
      </c>
      <c r="E926" s="392"/>
    </row>
    <row r="927" ht="36" customHeight="1" spans="1:5">
      <c r="A927" s="568" t="s">
        <v>928</v>
      </c>
      <c r="B927" s="413"/>
      <c r="C927" s="494"/>
      <c r="D927" s="414" t="str">
        <f t="shared" si="15"/>
        <v> </v>
      </c>
      <c r="E927" s="392"/>
    </row>
    <row r="928" ht="36" customHeight="1" spans="1:5">
      <c r="A928" s="568" t="s">
        <v>929</v>
      </c>
      <c r="B928" s="413">
        <v>14</v>
      </c>
      <c r="C928" s="494">
        <v>32</v>
      </c>
      <c r="D928" s="414">
        <f t="shared" si="15"/>
        <v>128.571428571429</v>
      </c>
      <c r="E928" s="392"/>
    </row>
    <row r="929" ht="36" customHeight="1" spans="1:5">
      <c r="A929" s="568" t="s">
        <v>930</v>
      </c>
      <c r="B929" s="413"/>
      <c r="C929" s="494"/>
      <c r="D929" s="414" t="str">
        <f t="shared" si="15"/>
        <v> </v>
      </c>
      <c r="E929" s="392"/>
    </row>
    <row r="930" ht="36" customHeight="1" spans="1:5">
      <c r="A930" s="568" t="s">
        <v>899</v>
      </c>
      <c r="B930" s="413"/>
      <c r="C930" s="494"/>
      <c r="D930" s="414" t="str">
        <f t="shared" si="15"/>
        <v> </v>
      </c>
      <c r="E930" s="392"/>
    </row>
    <row r="931" ht="36" customHeight="1" spans="1:5">
      <c r="A931" s="568" t="s">
        <v>931</v>
      </c>
      <c r="B931" s="413"/>
      <c r="C931" s="494"/>
      <c r="D931" s="414" t="str">
        <f t="shared" si="15"/>
        <v> </v>
      </c>
      <c r="E931" s="392"/>
    </row>
    <row r="932" ht="36" customHeight="1" spans="1:5">
      <c r="A932" s="568" t="s">
        <v>932</v>
      </c>
      <c r="B932" s="413"/>
      <c r="C932" s="494"/>
      <c r="D932" s="414" t="str">
        <f t="shared" si="15"/>
        <v> </v>
      </c>
      <c r="E932" s="392"/>
    </row>
    <row r="933" ht="36" customHeight="1" spans="1:5">
      <c r="A933" s="568" t="s">
        <v>933</v>
      </c>
      <c r="B933" s="413">
        <f>SUM(B934:B960)</f>
        <v>3585</v>
      </c>
      <c r="C933" s="494">
        <f>SUM(C934:C960)</f>
        <v>12570</v>
      </c>
      <c r="D933" s="414">
        <f t="shared" si="15"/>
        <v>250.627615062761</v>
      </c>
      <c r="E933" s="392"/>
    </row>
    <row r="934" ht="36" customHeight="1" spans="1:5">
      <c r="A934" s="568" t="s">
        <v>247</v>
      </c>
      <c r="B934" s="413">
        <v>245</v>
      </c>
      <c r="C934" s="494">
        <v>240</v>
      </c>
      <c r="D934" s="414">
        <f t="shared" si="15"/>
        <v>-2.04081632653061</v>
      </c>
      <c r="E934" s="392"/>
    </row>
    <row r="935" ht="36" customHeight="1" spans="1:5">
      <c r="A935" s="568" t="s">
        <v>248</v>
      </c>
      <c r="B935" s="413"/>
      <c r="C935" s="494"/>
      <c r="D935" s="414" t="str">
        <f t="shared" si="15"/>
        <v> </v>
      </c>
      <c r="E935" s="392"/>
    </row>
    <row r="936" ht="36" customHeight="1" spans="1:5">
      <c r="A936" s="568" t="s">
        <v>249</v>
      </c>
      <c r="B936" s="413"/>
      <c r="C936" s="494"/>
      <c r="D936" s="414" t="str">
        <f t="shared" si="15"/>
        <v> </v>
      </c>
      <c r="E936" s="392"/>
    </row>
    <row r="937" ht="36" customHeight="1" spans="1:5">
      <c r="A937" s="568" t="s">
        <v>934</v>
      </c>
      <c r="B937" s="413"/>
      <c r="C937" s="494"/>
      <c r="D937" s="414" t="str">
        <f t="shared" si="15"/>
        <v> </v>
      </c>
      <c r="E937" s="392"/>
    </row>
    <row r="938" ht="36" customHeight="1" spans="1:5">
      <c r="A938" s="568" t="s">
        <v>935</v>
      </c>
      <c r="B938" s="413"/>
      <c r="C938" s="494">
        <v>7041</v>
      </c>
      <c r="D938" s="414" t="str">
        <f t="shared" si="15"/>
        <v> </v>
      </c>
      <c r="E938" s="392"/>
    </row>
    <row r="939" ht="36" customHeight="1" spans="1:5">
      <c r="A939" s="568" t="s">
        <v>936</v>
      </c>
      <c r="B939" s="413">
        <v>1233</v>
      </c>
      <c r="C939" s="494">
        <v>327</v>
      </c>
      <c r="D939" s="414">
        <f t="shared" si="15"/>
        <v>-73.4793187347932</v>
      </c>
      <c r="E939" s="392"/>
    </row>
    <row r="940" ht="36" customHeight="1" spans="1:5">
      <c r="A940" s="568" t="s">
        <v>937</v>
      </c>
      <c r="B940" s="413"/>
      <c r="C940" s="494"/>
      <c r="D940" s="414" t="str">
        <f t="shared" si="15"/>
        <v> </v>
      </c>
      <c r="E940" s="392"/>
    </row>
    <row r="941" ht="36" customHeight="1" spans="1:5">
      <c r="A941" s="568" t="s">
        <v>938</v>
      </c>
      <c r="B941" s="413"/>
      <c r="C941" s="494"/>
      <c r="D941" s="414" t="str">
        <f t="shared" si="15"/>
        <v> </v>
      </c>
      <c r="E941" s="392"/>
    </row>
    <row r="942" ht="36" customHeight="1" spans="1:5">
      <c r="A942" s="568" t="s">
        <v>939</v>
      </c>
      <c r="B942" s="413"/>
      <c r="C942" s="494"/>
      <c r="D942" s="414" t="str">
        <f t="shared" si="15"/>
        <v> </v>
      </c>
      <c r="E942" s="392"/>
    </row>
    <row r="943" ht="36" customHeight="1" spans="1:5">
      <c r="A943" s="568" t="s">
        <v>940</v>
      </c>
      <c r="B943" s="413">
        <v>69</v>
      </c>
      <c r="C943" s="494">
        <v>244</v>
      </c>
      <c r="D943" s="414">
        <f t="shared" si="15"/>
        <v>253.623188405797</v>
      </c>
      <c r="E943" s="392"/>
    </row>
    <row r="944" ht="36" customHeight="1" spans="1:5">
      <c r="A944" s="568" t="s">
        <v>941</v>
      </c>
      <c r="B944" s="413">
        <v>1103</v>
      </c>
      <c r="C944" s="494">
        <v>978</v>
      </c>
      <c r="D944" s="414">
        <f t="shared" si="15"/>
        <v>-11.3327289211242</v>
      </c>
      <c r="E944" s="392"/>
    </row>
    <row r="945" ht="36" customHeight="1" spans="1:5">
      <c r="A945" s="568" t="s">
        <v>942</v>
      </c>
      <c r="B945" s="413"/>
      <c r="C945" s="494"/>
      <c r="D945" s="414" t="str">
        <f t="shared" si="15"/>
        <v> </v>
      </c>
      <c r="E945" s="392"/>
    </row>
    <row r="946" ht="36" customHeight="1" spans="1:5">
      <c r="A946" s="568" t="s">
        <v>943</v>
      </c>
      <c r="B946" s="413"/>
      <c r="C946" s="494"/>
      <c r="D946" s="414" t="str">
        <f t="shared" si="15"/>
        <v> </v>
      </c>
      <c r="E946" s="392"/>
    </row>
    <row r="947" ht="36" customHeight="1" spans="1:5">
      <c r="A947" s="568" t="s">
        <v>944</v>
      </c>
      <c r="B947" s="413">
        <v>397</v>
      </c>
      <c r="C947" s="494">
        <v>1361</v>
      </c>
      <c r="D947" s="414">
        <f t="shared" si="15"/>
        <v>242.821158690176</v>
      </c>
      <c r="E947" s="392"/>
    </row>
    <row r="948" ht="36" customHeight="1" spans="1:5">
      <c r="A948" s="568" t="s">
        <v>945</v>
      </c>
      <c r="B948" s="413">
        <v>50</v>
      </c>
      <c r="C948" s="494">
        <v>107</v>
      </c>
      <c r="D948" s="414">
        <f t="shared" si="15"/>
        <v>114</v>
      </c>
      <c r="E948" s="392"/>
    </row>
    <row r="949" ht="36" customHeight="1" spans="1:5">
      <c r="A949" s="568" t="s">
        <v>946</v>
      </c>
      <c r="B949" s="413">
        <v>80</v>
      </c>
      <c r="C949" s="494">
        <v>81</v>
      </c>
      <c r="D949" s="414">
        <f t="shared" si="15"/>
        <v>1.25</v>
      </c>
      <c r="E949" s="392"/>
    </row>
    <row r="950" ht="36" customHeight="1" spans="1:5">
      <c r="A950" s="568" t="s">
        <v>947</v>
      </c>
      <c r="B950" s="413"/>
      <c r="C950" s="494"/>
      <c r="D950" s="414" t="str">
        <f t="shared" si="15"/>
        <v> </v>
      </c>
      <c r="E950" s="392"/>
    </row>
    <row r="951" ht="36" customHeight="1" spans="1:5">
      <c r="A951" s="568" t="s">
        <v>948</v>
      </c>
      <c r="B951" s="413"/>
      <c r="C951" s="494"/>
      <c r="D951" s="414" t="str">
        <f t="shared" si="15"/>
        <v> </v>
      </c>
      <c r="E951" s="392"/>
    </row>
    <row r="952" ht="36" customHeight="1" spans="1:5">
      <c r="A952" s="568" t="s">
        <v>949</v>
      </c>
      <c r="B952" s="413"/>
      <c r="C952" s="494"/>
      <c r="D952" s="414" t="str">
        <f t="shared" si="15"/>
        <v> </v>
      </c>
      <c r="E952" s="392"/>
    </row>
    <row r="953" ht="36" customHeight="1" spans="1:5">
      <c r="A953" s="568" t="s">
        <v>950</v>
      </c>
      <c r="B953" s="413">
        <v>406</v>
      </c>
      <c r="C953" s="494">
        <v>87</v>
      </c>
      <c r="D953" s="414">
        <f t="shared" si="15"/>
        <v>-78.5714285714286</v>
      </c>
      <c r="E953" s="392"/>
    </row>
    <row r="954" ht="36" customHeight="1" spans="1:5">
      <c r="A954" s="568" t="s">
        <v>951</v>
      </c>
      <c r="B954" s="413"/>
      <c r="C954" s="494"/>
      <c r="D954" s="414" t="str">
        <f t="shared" si="15"/>
        <v> </v>
      </c>
      <c r="E954" s="392"/>
    </row>
    <row r="955" ht="36" customHeight="1" spans="1:5">
      <c r="A955" s="568" t="s">
        <v>926</v>
      </c>
      <c r="B955" s="413"/>
      <c r="C955" s="494"/>
      <c r="D955" s="414" t="str">
        <f t="shared" si="15"/>
        <v> </v>
      </c>
      <c r="E955" s="392"/>
    </row>
    <row r="956" ht="36" customHeight="1" spans="1:5">
      <c r="A956" s="568" t="s">
        <v>952</v>
      </c>
      <c r="B956" s="413">
        <v>2</v>
      </c>
      <c r="C956" s="494">
        <v>1000</v>
      </c>
      <c r="D956" s="414">
        <f t="shared" si="15"/>
        <v>49900</v>
      </c>
      <c r="E956" s="392"/>
    </row>
    <row r="957" ht="36" customHeight="1" spans="1:5">
      <c r="A957" s="568" t="s">
        <v>953</v>
      </c>
      <c r="B957" s="413"/>
      <c r="C957" s="494">
        <v>1104</v>
      </c>
      <c r="D957" s="414" t="str">
        <f t="shared" si="15"/>
        <v> </v>
      </c>
      <c r="E957" s="392"/>
    </row>
    <row r="958" ht="36" customHeight="1" spans="1:5">
      <c r="A958" s="568" t="s">
        <v>954</v>
      </c>
      <c r="B958" s="413"/>
      <c r="C958" s="494"/>
      <c r="D958" s="414" t="str">
        <f t="shared" si="15"/>
        <v> </v>
      </c>
      <c r="E958" s="392"/>
    </row>
    <row r="959" ht="36" customHeight="1" spans="1:5">
      <c r="A959" s="568" t="s">
        <v>955</v>
      </c>
      <c r="B959" s="413"/>
      <c r="C959" s="494"/>
      <c r="D959" s="414" t="str">
        <f t="shared" si="15"/>
        <v> </v>
      </c>
      <c r="E959" s="392"/>
    </row>
    <row r="960" ht="36" customHeight="1" spans="1:5">
      <c r="A960" s="568" t="s">
        <v>956</v>
      </c>
      <c r="B960" s="413"/>
      <c r="C960" s="494"/>
      <c r="D960" s="414" t="str">
        <f t="shared" si="15"/>
        <v> </v>
      </c>
      <c r="E960" s="392"/>
    </row>
    <row r="961" ht="36" customHeight="1" spans="1:5">
      <c r="A961" s="568" t="s">
        <v>957</v>
      </c>
      <c r="B961" s="413">
        <f>SUM(B962:B967)</f>
        <v>2943</v>
      </c>
      <c r="C961" s="494">
        <f>SUM(C962:C967)</f>
        <v>1058</v>
      </c>
      <c r="D961" s="414">
        <f t="shared" si="15"/>
        <v>-64.050288820931</v>
      </c>
      <c r="E961" s="392"/>
    </row>
    <row r="962" ht="36" customHeight="1" spans="1:5">
      <c r="A962" s="568" t="s">
        <v>958</v>
      </c>
      <c r="B962" s="413">
        <v>436</v>
      </c>
      <c r="C962" s="494">
        <v>255</v>
      </c>
      <c r="D962" s="414">
        <f t="shared" si="15"/>
        <v>-41.5137614678899</v>
      </c>
      <c r="E962" s="392"/>
    </row>
    <row r="963" ht="36" customHeight="1" spans="1:5">
      <c r="A963" s="568" t="s">
        <v>959</v>
      </c>
      <c r="B963" s="413">
        <v>2338</v>
      </c>
      <c r="C963" s="494">
        <v>674</v>
      </c>
      <c r="D963" s="414">
        <f t="shared" si="15"/>
        <v>-71.1719418306245</v>
      </c>
      <c r="E963" s="392"/>
    </row>
    <row r="964" ht="36" customHeight="1" spans="1:5">
      <c r="A964" s="568" t="s">
        <v>960</v>
      </c>
      <c r="B964" s="413"/>
      <c r="C964" s="494"/>
      <c r="D964" s="414" t="str">
        <f t="shared" si="15"/>
        <v> </v>
      </c>
      <c r="E964" s="392"/>
    </row>
    <row r="965" ht="36" customHeight="1" spans="1:5">
      <c r="A965" s="568" t="s">
        <v>961</v>
      </c>
      <c r="B965" s="413">
        <v>39</v>
      </c>
      <c r="C965" s="494">
        <v>8</v>
      </c>
      <c r="D965" s="414">
        <f t="shared" ref="D965:D1028" si="16">IFERROR((C965-B965)/B965*100," ")</f>
        <v>-79.4871794871795</v>
      </c>
      <c r="E965" s="392"/>
    </row>
    <row r="966" ht="36" customHeight="1" spans="1:5">
      <c r="A966" s="568" t="s">
        <v>962</v>
      </c>
      <c r="B966" s="413"/>
      <c r="C966" s="494"/>
      <c r="D966" s="414" t="str">
        <f t="shared" si="16"/>
        <v> </v>
      </c>
      <c r="E966" s="392"/>
    </row>
    <row r="967" ht="36" customHeight="1" spans="1:5">
      <c r="A967" s="568" t="s">
        <v>963</v>
      </c>
      <c r="B967" s="413">
        <v>130</v>
      </c>
      <c r="C967" s="494">
        <v>121</v>
      </c>
      <c r="D967" s="414">
        <f t="shared" si="16"/>
        <v>-6.92307692307692</v>
      </c>
      <c r="E967" s="392"/>
    </row>
    <row r="968" ht="36" customHeight="1" spans="1:5">
      <c r="A968" s="568" t="s">
        <v>964</v>
      </c>
      <c r="B968" s="413">
        <f>SUM(B969:B973)</f>
        <v>505</v>
      </c>
      <c r="C968" s="494">
        <f>SUM(C969:C973)</f>
        <v>6016</v>
      </c>
      <c r="D968" s="414">
        <f t="shared" si="16"/>
        <v>1091.28712871287</v>
      </c>
      <c r="E968" s="392"/>
    </row>
    <row r="969" ht="36" customHeight="1" spans="1:5">
      <c r="A969" s="568" t="s">
        <v>965</v>
      </c>
      <c r="B969" s="413">
        <v>505</v>
      </c>
      <c r="C969" s="494">
        <v>966</v>
      </c>
      <c r="D969" s="414">
        <f t="shared" si="16"/>
        <v>91.2871287128713</v>
      </c>
      <c r="E969" s="392"/>
    </row>
    <row r="970" ht="36" customHeight="1" spans="1:5">
      <c r="A970" s="568" t="s">
        <v>966</v>
      </c>
      <c r="B970" s="413"/>
      <c r="C970" s="494">
        <v>5050</v>
      </c>
      <c r="D970" s="414" t="str">
        <f t="shared" si="16"/>
        <v> </v>
      </c>
      <c r="E970" s="392"/>
    </row>
    <row r="971" ht="36" customHeight="1" spans="1:5">
      <c r="A971" s="568" t="s">
        <v>967</v>
      </c>
      <c r="B971" s="413"/>
      <c r="C971" s="494"/>
      <c r="D971" s="414" t="str">
        <f t="shared" si="16"/>
        <v> </v>
      </c>
      <c r="E971" s="392"/>
    </row>
    <row r="972" ht="36" customHeight="1" spans="1:5">
      <c r="A972" s="568" t="s">
        <v>968</v>
      </c>
      <c r="B972" s="413"/>
      <c r="C972" s="494"/>
      <c r="D972" s="414" t="str">
        <f t="shared" si="16"/>
        <v> </v>
      </c>
      <c r="E972" s="392"/>
    </row>
    <row r="973" ht="36" customHeight="1" spans="1:5">
      <c r="A973" s="568" t="s">
        <v>969</v>
      </c>
      <c r="B973" s="413"/>
      <c r="C973" s="494"/>
      <c r="D973" s="414" t="str">
        <f t="shared" si="16"/>
        <v> </v>
      </c>
      <c r="E973" s="392"/>
    </row>
    <row r="974" ht="36" customHeight="1" spans="1:5">
      <c r="A974" s="568" t="s">
        <v>970</v>
      </c>
      <c r="B974" s="413">
        <f>SUM(B975:B979)</f>
        <v>2207</v>
      </c>
      <c r="C974" s="494">
        <f>SUM(C975:C979)</f>
        <v>1155</v>
      </c>
      <c r="D974" s="414">
        <f t="shared" si="16"/>
        <v>-47.6665156320798</v>
      </c>
      <c r="E974" s="392"/>
    </row>
    <row r="975" ht="36" customHeight="1" spans="1:5">
      <c r="A975" s="568" t="s">
        <v>971</v>
      </c>
      <c r="B975" s="413"/>
      <c r="C975" s="494"/>
      <c r="D975" s="414" t="str">
        <f t="shared" si="16"/>
        <v> </v>
      </c>
      <c r="E975" s="392"/>
    </row>
    <row r="976" ht="36" customHeight="1" spans="1:5">
      <c r="A976" s="568" t="s">
        <v>972</v>
      </c>
      <c r="B976" s="413">
        <v>1077</v>
      </c>
      <c r="C976" s="494">
        <v>742</v>
      </c>
      <c r="D976" s="414">
        <f t="shared" si="16"/>
        <v>-31.1049210770659</v>
      </c>
      <c r="E976" s="392"/>
    </row>
    <row r="977" ht="36" customHeight="1" spans="1:5">
      <c r="A977" s="568" t="s">
        <v>973</v>
      </c>
      <c r="B977" s="413">
        <v>5</v>
      </c>
      <c r="C977" s="494">
        <v>397</v>
      </c>
      <c r="D977" s="414">
        <f t="shared" si="16"/>
        <v>7840</v>
      </c>
      <c r="E977" s="392"/>
    </row>
    <row r="978" ht="36" customHeight="1" spans="1:5">
      <c r="A978" s="568" t="s">
        <v>974</v>
      </c>
      <c r="B978" s="413"/>
      <c r="C978" s="494"/>
      <c r="D978" s="414" t="str">
        <f t="shared" si="16"/>
        <v> </v>
      </c>
      <c r="E978" s="392"/>
    </row>
    <row r="979" ht="36" customHeight="1" spans="1:5">
      <c r="A979" s="568" t="s">
        <v>975</v>
      </c>
      <c r="B979" s="413">
        <v>1125</v>
      </c>
      <c r="C979" s="494">
        <v>16</v>
      </c>
      <c r="D979" s="414">
        <f t="shared" si="16"/>
        <v>-98.5777777777778</v>
      </c>
      <c r="E979" s="392"/>
    </row>
    <row r="980" ht="36" customHeight="1" spans="1:5">
      <c r="A980" s="568" t="s">
        <v>976</v>
      </c>
      <c r="B980" s="413"/>
      <c r="C980" s="494"/>
      <c r="D980" s="414" t="str">
        <f t="shared" si="16"/>
        <v> </v>
      </c>
      <c r="E980" s="392"/>
    </row>
    <row r="981" ht="36" customHeight="1" spans="1:5">
      <c r="A981" s="568" t="s">
        <v>977</v>
      </c>
      <c r="B981" s="413"/>
      <c r="C981" s="494"/>
      <c r="D981" s="414" t="str">
        <f t="shared" si="16"/>
        <v> </v>
      </c>
      <c r="E981" s="392"/>
    </row>
    <row r="982" ht="36" customHeight="1" spans="1:5">
      <c r="A982" s="568" t="s">
        <v>978</v>
      </c>
      <c r="B982" s="413"/>
      <c r="C982" s="494"/>
      <c r="D982" s="414" t="str">
        <f t="shared" si="16"/>
        <v> </v>
      </c>
      <c r="E982" s="392"/>
    </row>
    <row r="983" ht="36" customHeight="1" spans="1:5">
      <c r="A983" s="568" t="s">
        <v>979</v>
      </c>
      <c r="B983" s="413"/>
      <c r="C983" s="494"/>
      <c r="D983" s="414" t="str">
        <f t="shared" si="16"/>
        <v> </v>
      </c>
      <c r="E983" s="392"/>
    </row>
    <row r="984" ht="36" customHeight="1" spans="1:5">
      <c r="A984" s="568" t="s">
        <v>980</v>
      </c>
      <c r="B984" s="413"/>
      <c r="C984" s="494"/>
      <c r="D984" s="414" t="str">
        <f t="shared" si="16"/>
        <v> </v>
      </c>
      <c r="E984" s="392"/>
    </row>
    <row r="985" ht="36" customHeight="1" spans="1:5">
      <c r="A985" s="568" t="s">
        <v>981</v>
      </c>
      <c r="B985" s="413"/>
      <c r="C985" s="494"/>
      <c r="D985" s="414" t="str">
        <f t="shared" si="16"/>
        <v> </v>
      </c>
      <c r="E985" s="392"/>
    </row>
    <row r="986" ht="36" customHeight="1" spans="1:5">
      <c r="A986" s="568" t="s">
        <v>982</v>
      </c>
      <c r="B986" s="413">
        <f>B987+B1041</f>
        <v>2099</v>
      </c>
      <c r="C986" s="494">
        <v>6700</v>
      </c>
      <c r="D986" s="414">
        <f t="shared" si="16"/>
        <v>219.199618866127</v>
      </c>
      <c r="E986" s="392"/>
    </row>
    <row r="987" ht="36" customHeight="1" spans="1:5">
      <c r="A987" s="568" t="s">
        <v>983</v>
      </c>
      <c r="B987" s="413">
        <f>SUM(B988:B1008)</f>
        <v>1675</v>
      </c>
      <c r="C987" s="494">
        <f>SUM(C988:C1008)</f>
        <v>6081</v>
      </c>
      <c r="D987" s="414">
        <f t="shared" si="16"/>
        <v>263.044776119403</v>
      </c>
      <c r="E987" s="392"/>
    </row>
    <row r="988" ht="36" customHeight="1" spans="1:5">
      <c r="A988" s="568" t="s">
        <v>247</v>
      </c>
      <c r="B988" s="413">
        <v>539</v>
      </c>
      <c r="C988" s="494">
        <v>535</v>
      </c>
      <c r="D988" s="414">
        <f t="shared" si="16"/>
        <v>-0.742115027829314</v>
      </c>
      <c r="E988" s="392"/>
    </row>
    <row r="989" ht="36" customHeight="1" spans="1:5">
      <c r="A989" s="568" t="s">
        <v>248</v>
      </c>
      <c r="B989" s="413"/>
      <c r="C989" s="494"/>
      <c r="D989" s="414" t="str">
        <f t="shared" si="16"/>
        <v> </v>
      </c>
      <c r="E989" s="392"/>
    </row>
    <row r="990" ht="36" customHeight="1" spans="1:5">
      <c r="A990" s="568" t="s">
        <v>249</v>
      </c>
      <c r="B990" s="413"/>
      <c r="C990" s="494"/>
      <c r="D990" s="414" t="str">
        <f t="shared" si="16"/>
        <v> </v>
      </c>
      <c r="E990" s="392"/>
    </row>
    <row r="991" ht="36" customHeight="1" spans="1:5">
      <c r="A991" s="568" t="s">
        <v>984</v>
      </c>
      <c r="B991" s="413">
        <v>714</v>
      </c>
      <c r="C991" s="494">
        <v>785</v>
      </c>
      <c r="D991" s="414">
        <f t="shared" si="16"/>
        <v>9.94397759103641</v>
      </c>
      <c r="E991" s="392"/>
    </row>
    <row r="992" ht="36" customHeight="1" spans="1:5">
      <c r="A992" s="568" t="s">
        <v>985</v>
      </c>
      <c r="B992" s="413">
        <v>422</v>
      </c>
      <c r="C992" s="494">
        <v>4751</v>
      </c>
      <c r="D992" s="414">
        <f t="shared" si="16"/>
        <v>1025.82938388626</v>
      </c>
      <c r="E992" s="392"/>
    </row>
    <row r="993" ht="36" customHeight="1" spans="1:5">
      <c r="A993" s="568" t="s">
        <v>986</v>
      </c>
      <c r="B993" s="413"/>
      <c r="C993" s="494"/>
      <c r="D993" s="414" t="str">
        <f t="shared" si="16"/>
        <v> </v>
      </c>
      <c r="E993" s="392"/>
    </row>
    <row r="994" ht="36" customHeight="1" spans="1:5">
      <c r="A994" s="568" t="s">
        <v>987</v>
      </c>
      <c r="B994" s="413"/>
      <c r="C994" s="494"/>
      <c r="D994" s="414" t="str">
        <f t="shared" si="16"/>
        <v> </v>
      </c>
      <c r="E994" s="392"/>
    </row>
    <row r="995" ht="36" customHeight="1" spans="1:5">
      <c r="A995" s="568" t="s">
        <v>988</v>
      </c>
      <c r="B995" s="413"/>
      <c r="C995" s="494"/>
      <c r="D995" s="414" t="str">
        <f t="shared" si="16"/>
        <v> </v>
      </c>
      <c r="E995" s="392"/>
    </row>
    <row r="996" ht="36" customHeight="1" spans="1:5">
      <c r="A996" s="568" t="s">
        <v>989</v>
      </c>
      <c r="B996" s="413"/>
      <c r="C996" s="494">
        <v>10</v>
      </c>
      <c r="D996" s="414" t="str">
        <f t="shared" si="16"/>
        <v> </v>
      </c>
      <c r="E996" s="392"/>
    </row>
    <row r="997" ht="36" customHeight="1" spans="1:5">
      <c r="A997" s="568" t="s">
        <v>990</v>
      </c>
      <c r="B997" s="413"/>
      <c r="C997" s="494"/>
      <c r="D997" s="414" t="str">
        <f t="shared" si="16"/>
        <v> </v>
      </c>
      <c r="E997" s="392"/>
    </row>
    <row r="998" ht="36" customHeight="1" spans="1:5">
      <c r="A998" s="568" t="s">
        <v>991</v>
      </c>
      <c r="B998" s="413"/>
      <c r="C998" s="494"/>
      <c r="D998" s="414" t="str">
        <f t="shared" si="16"/>
        <v> </v>
      </c>
      <c r="E998" s="392"/>
    </row>
    <row r="999" ht="36" customHeight="1" spans="1:5">
      <c r="A999" s="568" t="s">
        <v>992</v>
      </c>
      <c r="B999" s="413"/>
      <c r="C999" s="494"/>
      <c r="D999" s="414" t="str">
        <f t="shared" si="16"/>
        <v> </v>
      </c>
      <c r="E999" s="392"/>
    </row>
    <row r="1000" ht="36" customHeight="1" spans="1:5">
      <c r="A1000" s="568" t="s">
        <v>993</v>
      </c>
      <c r="B1000" s="413"/>
      <c r="C1000" s="494"/>
      <c r="D1000" s="414" t="str">
        <f t="shared" si="16"/>
        <v> </v>
      </c>
      <c r="E1000" s="392"/>
    </row>
    <row r="1001" ht="36" customHeight="1" spans="1:5">
      <c r="A1001" s="568" t="s">
        <v>994</v>
      </c>
      <c r="B1001" s="413"/>
      <c r="C1001" s="494"/>
      <c r="D1001" s="414" t="str">
        <f t="shared" si="16"/>
        <v> </v>
      </c>
      <c r="E1001" s="392"/>
    </row>
    <row r="1002" ht="36" customHeight="1" spans="1:5">
      <c r="A1002" s="568" t="s">
        <v>995</v>
      </c>
      <c r="B1002" s="413"/>
      <c r="C1002" s="494"/>
      <c r="D1002" s="414" t="str">
        <f t="shared" si="16"/>
        <v> </v>
      </c>
      <c r="E1002" s="392"/>
    </row>
    <row r="1003" ht="36" customHeight="1" spans="1:5">
      <c r="A1003" s="568" t="s">
        <v>996</v>
      </c>
      <c r="B1003" s="413"/>
      <c r="C1003" s="494"/>
      <c r="D1003" s="414" t="str">
        <f t="shared" si="16"/>
        <v> </v>
      </c>
      <c r="E1003" s="392"/>
    </row>
    <row r="1004" ht="36" customHeight="1" spans="1:5">
      <c r="A1004" s="568" t="s">
        <v>997</v>
      </c>
      <c r="B1004" s="413"/>
      <c r="C1004" s="494"/>
      <c r="D1004" s="414" t="str">
        <f t="shared" si="16"/>
        <v> </v>
      </c>
      <c r="E1004" s="392"/>
    </row>
    <row r="1005" ht="36" customHeight="1" spans="1:5">
      <c r="A1005" s="568" t="s">
        <v>998</v>
      </c>
      <c r="B1005" s="413"/>
      <c r="C1005" s="494"/>
      <c r="D1005" s="414" t="str">
        <f t="shared" si="16"/>
        <v> </v>
      </c>
      <c r="E1005" s="392"/>
    </row>
    <row r="1006" ht="36" customHeight="1" spans="1:5">
      <c r="A1006" s="568" t="s">
        <v>999</v>
      </c>
      <c r="B1006" s="413"/>
      <c r="C1006" s="494"/>
      <c r="D1006" s="414" t="str">
        <f t="shared" si="16"/>
        <v> </v>
      </c>
      <c r="E1006" s="392"/>
    </row>
    <row r="1007" ht="36" customHeight="1" spans="1:5">
      <c r="A1007" s="568" t="s">
        <v>1000</v>
      </c>
      <c r="B1007" s="413"/>
      <c r="C1007" s="494"/>
      <c r="D1007" s="414" t="str">
        <f t="shared" si="16"/>
        <v> </v>
      </c>
      <c r="E1007" s="392"/>
    </row>
    <row r="1008" ht="36" customHeight="1" spans="1:5">
      <c r="A1008" s="568" t="s">
        <v>1001</v>
      </c>
      <c r="B1008" s="413"/>
      <c r="C1008" s="494"/>
      <c r="D1008" s="414" t="str">
        <f t="shared" si="16"/>
        <v> </v>
      </c>
      <c r="E1008" s="392"/>
    </row>
    <row r="1009" ht="36" customHeight="1" spans="1:5">
      <c r="A1009" s="568" t="s">
        <v>1002</v>
      </c>
      <c r="B1009" s="413"/>
      <c r="C1009" s="494"/>
      <c r="D1009" s="414" t="str">
        <f t="shared" si="16"/>
        <v> </v>
      </c>
      <c r="E1009" s="392"/>
    </row>
    <row r="1010" ht="36" customHeight="1" spans="1:5">
      <c r="A1010" s="568" t="s">
        <v>247</v>
      </c>
      <c r="B1010" s="413"/>
      <c r="C1010" s="494"/>
      <c r="D1010" s="414" t="str">
        <f t="shared" si="16"/>
        <v> </v>
      </c>
      <c r="E1010" s="392"/>
    </row>
    <row r="1011" ht="36" customHeight="1" spans="1:5">
      <c r="A1011" s="568" t="s">
        <v>248</v>
      </c>
      <c r="B1011" s="413"/>
      <c r="C1011" s="494"/>
      <c r="D1011" s="414" t="str">
        <f t="shared" si="16"/>
        <v> </v>
      </c>
      <c r="E1011" s="392"/>
    </row>
    <row r="1012" ht="36" customHeight="1" spans="1:5">
      <c r="A1012" s="568" t="s">
        <v>249</v>
      </c>
      <c r="B1012" s="413"/>
      <c r="C1012" s="494"/>
      <c r="D1012" s="414" t="str">
        <f t="shared" si="16"/>
        <v> </v>
      </c>
      <c r="E1012" s="392"/>
    </row>
    <row r="1013" ht="36" customHeight="1" spans="1:5">
      <c r="A1013" s="568" t="s">
        <v>1003</v>
      </c>
      <c r="B1013" s="413"/>
      <c r="C1013" s="494"/>
      <c r="D1013" s="414" t="str">
        <f t="shared" si="16"/>
        <v> </v>
      </c>
      <c r="E1013" s="392"/>
    </row>
    <row r="1014" ht="36" customHeight="1" spans="1:5">
      <c r="A1014" s="568" t="s">
        <v>1004</v>
      </c>
      <c r="B1014" s="413"/>
      <c r="C1014" s="494"/>
      <c r="D1014" s="414" t="str">
        <f t="shared" si="16"/>
        <v> </v>
      </c>
      <c r="E1014" s="392"/>
    </row>
    <row r="1015" ht="36" customHeight="1" spans="1:5">
      <c r="A1015" s="568" t="s">
        <v>1005</v>
      </c>
      <c r="B1015" s="413"/>
      <c r="C1015" s="494"/>
      <c r="D1015" s="414" t="str">
        <f t="shared" si="16"/>
        <v> </v>
      </c>
      <c r="E1015" s="392"/>
    </row>
    <row r="1016" ht="36" customHeight="1" spans="1:5">
      <c r="A1016" s="568" t="s">
        <v>1006</v>
      </c>
      <c r="B1016" s="413"/>
      <c r="C1016" s="494"/>
      <c r="D1016" s="414" t="str">
        <f t="shared" si="16"/>
        <v> </v>
      </c>
      <c r="E1016" s="392"/>
    </row>
    <row r="1017" ht="36" customHeight="1" spans="1:5">
      <c r="A1017" s="568" t="s">
        <v>1007</v>
      </c>
      <c r="B1017" s="413"/>
      <c r="C1017" s="494"/>
      <c r="D1017" s="414" t="str">
        <f t="shared" si="16"/>
        <v> </v>
      </c>
      <c r="E1017" s="392"/>
    </row>
    <row r="1018" ht="36" customHeight="1" spans="1:5">
      <c r="A1018" s="568" t="s">
        <v>1008</v>
      </c>
      <c r="B1018" s="413"/>
      <c r="C1018" s="494"/>
      <c r="D1018" s="414" t="str">
        <f t="shared" si="16"/>
        <v> </v>
      </c>
      <c r="E1018" s="392"/>
    </row>
    <row r="1019" ht="36" customHeight="1" spans="1:5">
      <c r="A1019" s="568" t="s">
        <v>1009</v>
      </c>
      <c r="B1019" s="413"/>
      <c r="C1019" s="494"/>
      <c r="D1019" s="414" t="str">
        <f t="shared" si="16"/>
        <v> </v>
      </c>
      <c r="E1019" s="392"/>
    </row>
    <row r="1020" ht="36" customHeight="1" spans="1:5">
      <c r="A1020" s="568" t="s">
        <v>247</v>
      </c>
      <c r="B1020" s="413"/>
      <c r="C1020" s="494"/>
      <c r="D1020" s="414" t="str">
        <f t="shared" si="16"/>
        <v> </v>
      </c>
      <c r="E1020" s="392"/>
    </row>
    <row r="1021" ht="36" customHeight="1" spans="1:5">
      <c r="A1021" s="568" t="s">
        <v>248</v>
      </c>
      <c r="B1021" s="413"/>
      <c r="C1021" s="494"/>
      <c r="D1021" s="414" t="str">
        <f t="shared" si="16"/>
        <v> </v>
      </c>
      <c r="E1021" s="392"/>
    </row>
    <row r="1022" ht="36" customHeight="1" spans="1:5">
      <c r="A1022" s="568" t="s">
        <v>249</v>
      </c>
      <c r="B1022" s="413"/>
      <c r="C1022" s="494"/>
      <c r="D1022" s="414" t="str">
        <f t="shared" si="16"/>
        <v> </v>
      </c>
      <c r="E1022" s="392"/>
    </row>
    <row r="1023" ht="36" customHeight="1" spans="1:5">
      <c r="A1023" s="568" t="s">
        <v>1010</v>
      </c>
      <c r="B1023" s="413"/>
      <c r="C1023" s="494"/>
      <c r="D1023" s="414" t="str">
        <f t="shared" si="16"/>
        <v> </v>
      </c>
      <c r="E1023" s="392"/>
    </row>
    <row r="1024" ht="36" customHeight="1" spans="1:5">
      <c r="A1024" s="568" t="s">
        <v>1011</v>
      </c>
      <c r="B1024" s="413"/>
      <c r="C1024" s="494"/>
      <c r="D1024" s="414" t="str">
        <f t="shared" si="16"/>
        <v> </v>
      </c>
      <c r="E1024" s="392"/>
    </row>
    <row r="1025" ht="36" customHeight="1" spans="1:5">
      <c r="A1025" s="568" t="s">
        <v>1012</v>
      </c>
      <c r="B1025" s="413"/>
      <c r="C1025" s="494"/>
      <c r="D1025" s="414" t="str">
        <f t="shared" si="16"/>
        <v> </v>
      </c>
      <c r="E1025" s="392"/>
    </row>
    <row r="1026" ht="36" customHeight="1" spans="1:5">
      <c r="A1026" s="568" t="s">
        <v>1013</v>
      </c>
      <c r="B1026" s="413"/>
      <c r="C1026" s="494"/>
      <c r="D1026" s="414" t="str">
        <f t="shared" si="16"/>
        <v> </v>
      </c>
      <c r="E1026" s="392"/>
    </row>
    <row r="1027" ht="36" customHeight="1" spans="1:5">
      <c r="A1027" s="568" t="s">
        <v>1014</v>
      </c>
      <c r="B1027" s="413"/>
      <c r="C1027" s="494"/>
      <c r="D1027" s="414" t="str">
        <f t="shared" si="16"/>
        <v> </v>
      </c>
      <c r="E1027" s="392"/>
    </row>
    <row r="1028" ht="36" customHeight="1" spans="1:5">
      <c r="A1028" s="568" t="s">
        <v>1015</v>
      </c>
      <c r="B1028" s="413"/>
      <c r="C1028" s="494"/>
      <c r="D1028" s="414" t="str">
        <f t="shared" si="16"/>
        <v> </v>
      </c>
      <c r="E1028" s="392"/>
    </row>
    <row r="1029" ht="36" customHeight="1" spans="1:5">
      <c r="A1029" s="568" t="s">
        <v>1016</v>
      </c>
      <c r="B1029" s="413"/>
      <c r="C1029" s="494"/>
      <c r="D1029" s="414" t="str">
        <f t="shared" ref="D1029:D1092" si="17">IFERROR((C1029-B1029)/B1029*100," ")</f>
        <v> </v>
      </c>
      <c r="E1029" s="392"/>
    </row>
    <row r="1030" ht="36" customHeight="1" spans="1:5">
      <c r="A1030" s="568" t="s">
        <v>247</v>
      </c>
      <c r="B1030" s="413"/>
      <c r="C1030" s="494"/>
      <c r="D1030" s="414" t="str">
        <f t="shared" si="17"/>
        <v> </v>
      </c>
      <c r="E1030" s="392"/>
    </row>
    <row r="1031" ht="36" customHeight="1" spans="1:5">
      <c r="A1031" s="568" t="s">
        <v>248</v>
      </c>
      <c r="B1031" s="413"/>
      <c r="C1031" s="494"/>
      <c r="D1031" s="414" t="str">
        <f t="shared" si="17"/>
        <v> </v>
      </c>
      <c r="E1031" s="392"/>
    </row>
    <row r="1032" ht="36" customHeight="1" spans="1:5">
      <c r="A1032" s="568" t="s">
        <v>249</v>
      </c>
      <c r="B1032" s="413"/>
      <c r="C1032" s="494"/>
      <c r="D1032" s="414" t="str">
        <f t="shared" si="17"/>
        <v> </v>
      </c>
      <c r="E1032" s="392"/>
    </row>
    <row r="1033" ht="36" customHeight="1" spans="1:5">
      <c r="A1033" s="568" t="s">
        <v>1007</v>
      </c>
      <c r="B1033" s="413"/>
      <c r="C1033" s="494"/>
      <c r="D1033" s="414" t="str">
        <f t="shared" si="17"/>
        <v> </v>
      </c>
      <c r="E1033" s="392"/>
    </row>
    <row r="1034" ht="36" customHeight="1" spans="1:5">
      <c r="A1034" s="568" t="s">
        <v>1017</v>
      </c>
      <c r="B1034" s="413"/>
      <c r="C1034" s="494"/>
      <c r="D1034" s="414" t="str">
        <f t="shared" si="17"/>
        <v> </v>
      </c>
      <c r="E1034" s="392"/>
    </row>
    <row r="1035" ht="36" customHeight="1" spans="1:5">
      <c r="A1035" s="568" t="s">
        <v>1018</v>
      </c>
      <c r="B1035" s="413"/>
      <c r="C1035" s="494"/>
      <c r="D1035" s="414" t="str">
        <f t="shared" si="17"/>
        <v> </v>
      </c>
      <c r="E1035" s="392"/>
    </row>
    <row r="1036" ht="36" customHeight="1" spans="1:5">
      <c r="A1036" s="568" t="s">
        <v>1019</v>
      </c>
      <c r="B1036" s="413"/>
      <c r="C1036" s="494"/>
      <c r="D1036" s="414" t="str">
        <f t="shared" si="17"/>
        <v> </v>
      </c>
      <c r="E1036" s="392"/>
    </row>
    <row r="1037" ht="36" customHeight="1" spans="1:5">
      <c r="A1037" s="568" t="s">
        <v>1020</v>
      </c>
      <c r="B1037" s="413"/>
      <c r="C1037" s="494"/>
      <c r="D1037" s="414" t="str">
        <f t="shared" si="17"/>
        <v> </v>
      </c>
      <c r="E1037" s="392"/>
    </row>
    <row r="1038" ht="36" customHeight="1" spans="1:5">
      <c r="A1038" s="568" t="s">
        <v>1021</v>
      </c>
      <c r="B1038" s="413"/>
      <c r="C1038" s="494"/>
      <c r="D1038" s="414" t="str">
        <f t="shared" si="17"/>
        <v> </v>
      </c>
      <c r="E1038" s="392"/>
    </row>
    <row r="1039" ht="36" customHeight="1" spans="1:5">
      <c r="A1039" s="568" t="s">
        <v>1022</v>
      </c>
      <c r="B1039" s="413"/>
      <c r="C1039" s="494"/>
      <c r="D1039" s="414" t="str">
        <f t="shared" si="17"/>
        <v> </v>
      </c>
      <c r="E1039" s="392"/>
    </row>
    <row r="1040" ht="36" customHeight="1" spans="1:5">
      <c r="A1040" s="568" t="s">
        <v>1023</v>
      </c>
      <c r="B1040" s="413"/>
      <c r="C1040" s="494"/>
      <c r="D1040" s="414" t="str">
        <f t="shared" si="17"/>
        <v> </v>
      </c>
      <c r="E1040" s="392"/>
    </row>
    <row r="1041" ht="36" customHeight="1" spans="1:5">
      <c r="A1041" s="568" t="s">
        <v>1024</v>
      </c>
      <c r="B1041" s="413">
        <f>SUM(B1042)</f>
        <v>424</v>
      </c>
      <c r="C1041" s="494">
        <f>SUM(C1042:C1043)</f>
        <v>619</v>
      </c>
      <c r="D1041" s="414">
        <f t="shared" si="17"/>
        <v>45.9905660377358</v>
      </c>
      <c r="E1041" s="392"/>
    </row>
    <row r="1042" ht="36" customHeight="1" spans="1:5">
      <c r="A1042" s="568" t="s">
        <v>1025</v>
      </c>
      <c r="B1042" s="413">
        <v>424</v>
      </c>
      <c r="C1042" s="494"/>
      <c r="D1042" s="414">
        <f t="shared" si="17"/>
        <v>-100</v>
      </c>
      <c r="E1042" s="392"/>
    </row>
    <row r="1043" ht="36" customHeight="1" spans="1:5">
      <c r="A1043" s="568" t="s">
        <v>1026</v>
      </c>
      <c r="B1043" s="413"/>
      <c r="C1043" s="494">
        <v>619</v>
      </c>
      <c r="D1043" s="414" t="str">
        <f t="shared" si="17"/>
        <v> </v>
      </c>
      <c r="E1043" s="392"/>
    </row>
    <row r="1044" ht="36" customHeight="1" spans="1:5">
      <c r="A1044" s="568" t="s">
        <v>1027</v>
      </c>
      <c r="B1044" s="413">
        <f>B1076+B1094</f>
        <v>1327</v>
      </c>
      <c r="C1044" s="494">
        <v>8050</v>
      </c>
      <c r="D1044" s="414">
        <f t="shared" si="17"/>
        <v>506.63149962321</v>
      </c>
      <c r="E1044" s="392"/>
    </row>
    <row r="1045" ht="36" customHeight="1" spans="1:5">
      <c r="A1045" s="568" t="s">
        <v>1028</v>
      </c>
      <c r="B1045" s="413"/>
      <c r="C1045" s="494"/>
      <c r="D1045" s="414" t="str">
        <f t="shared" si="17"/>
        <v> </v>
      </c>
      <c r="E1045" s="392"/>
    </row>
    <row r="1046" ht="36" customHeight="1" spans="1:5">
      <c r="A1046" s="568" t="s">
        <v>247</v>
      </c>
      <c r="B1046" s="413"/>
      <c r="C1046" s="494"/>
      <c r="D1046" s="414" t="str">
        <f t="shared" si="17"/>
        <v> </v>
      </c>
      <c r="E1046" s="392"/>
    </row>
    <row r="1047" ht="36" customHeight="1" spans="1:5">
      <c r="A1047" s="568" t="s">
        <v>248</v>
      </c>
      <c r="B1047" s="413"/>
      <c r="C1047" s="494"/>
      <c r="D1047" s="414" t="str">
        <f t="shared" si="17"/>
        <v> </v>
      </c>
      <c r="E1047" s="392"/>
    </row>
    <row r="1048" ht="36" customHeight="1" spans="1:5">
      <c r="A1048" s="568" t="s">
        <v>249</v>
      </c>
      <c r="B1048" s="413"/>
      <c r="C1048" s="494"/>
      <c r="D1048" s="414" t="str">
        <f t="shared" si="17"/>
        <v> </v>
      </c>
      <c r="E1048" s="392"/>
    </row>
    <row r="1049" ht="36" customHeight="1" spans="1:5">
      <c r="A1049" s="568" t="s">
        <v>1029</v>
      </c>
      <c r="B1049" s="413"/>
      <c r="C1049" s="494"/>
      <c r="D1049" s="414" t="str">
        <f t="shared" si="17"/>
        <v> </v>
      </c>
      <c r="E1049" s="392"/>
    </row>
    <row r="1050" ht="36" customHeight="1" spans="1:5">
      <c r="A1050" s="568" t="s">
        <v>1030</v>
      </c>
      <c r="B1050" s="413"/>
      <c r="C1050" s="494"/>
      <c r="D1050" s="414" t="str">
        <f t="shared" si="17"/>
        <v> </v>
      </c>
      <c r="E1050" s="392"/>
    </row>
    <row r="1051" ht="36" customHeight="1" spans="1:5">
      <c r="A1051" s="568" t="s">
        <v>1031</v>
      </c>
      <c r="B1051" s="413"/>
      <c r="C1051" s="494"/>
      <c r="D1051" s="414" t="str">
        <f t="shared" si="17"/>
        <v> </v>
      </c>
      <c r="E1051" s="392"/>
    </row>
    <row r="1052" ht="36" customHeight="1" spans="1:5">
      <c r="A1052" s="568" t="s">
        <v>1032</v>
      </c>
      <c r="B1052" s="413"/>
      <c r="C1052" s="494"/>
      <c r="D1052" s="414" t="str">
        <f t="shared" si="17"/>
        <v> </v>
      </c>
      <c r="E1052" s="392"/>
    </row>
    <row r="1053" ht="36" customHeight="1" spans="1:5">
      <c r="A1053" s="568" t="s">
        <v>1033</v>
      </c>
      <c r="B1053" s="413"/>
      <c r="C1053" s="494"/>
      <c r="D1053" s="414" t="str">
        <f t="shared" si="17"/>
        <v> </v>
      </c>
      <c r="E1053" s="392"/>
    </row>
    <row r="1054" ht="36" customHeight="1" spans="1:5">
      <c r="A1054" s="568" t="s">
        <v>1034</v>
      </c>
      <c r="B1054" s="413"/>
      <c r="C1054" s="494"/>
      <c r="D1054" s="414" t="str">
        <f t="shared" si="17"/>
        <v> </v>
      </c>
      <c r="E1054" s="392"/>
    </row>
    <row r="1055" ht="36" customHeight="1" spans="1:5">
      <c r="A1055" s="568" t="s">
        <v>1035</v>
      </c>
      <c r="B1055" s="413"/>
      <c r="C1055" s="494"/>
      <c r="D1055" s="414" t="str">
        <f t="shared" si="17"/>
        <v> </v>
      </c>
      <c r="E1055" s="392"/>
    </row>
    <row r="1056" ht="36" customHeight="1" spans="1:5">
      <c r="A1056" s="568" t="s">
        <v>247</v>
      </c>
      <c r="B1056" s="413"/>
      <c r="C1056" s="494"/>
      <c r="D1056" s="414" t="str">
        <f t="shared" si="17"/>
        <v> </v>
      </c>
      <c r="E1056" s="392"/>
    </row>
    <row r="1057" ht="36" customHeight="1" spans="1:5">
      <c r="A1057" s="568" t="s">
        <v>248</v>
      </c>
      <c r="B1057" s="413"/>
      <c r="C1057" s="494"/>
      <c r="D1057" s="414" t="str">
        <f t="shared" si="17"/>
        <v> </v>
      </c>
      <c r="E1057" s="392"/>
    </row>
    <row r="1058" ht="36" customHeight="1" spans="1:5">
      <c r="A1058" s="568" t="s">
        <v>249</v>
      </c>
      <c r="B1058" s="413"/>
      <c r="C1058" s="494"/>
      <c r="D1058" s="414" t="str">
        <f t="shared" si="17"/>
        <v> </v>
      </c>
      <c r="E1058" s="392"/>
    </row>
    <row r="1059" ht="36" customHeight="1" spans="1:5">
      <c r="A1059" s="568" t="s">
        <v>1036</v>
      </c>
      <c r="B1059" s="413"/>
      <c r="C1059" s="494"/>
      <c r="D1059" s="414" t="str">
        <f t="shared" si="17"/>
        <v> </v>
      </c>
      <c r="E1059" s="392"/>
    </row>
    <row r="1060" ht="36" customHeight="1" spans="1:5">
      <c r="A1060" s="568" t="s">
        <v>1037</v>
      </c>
      <c r="B1060" s="413"/>
      <c r="C1060" s="494"/>
      <c r="D1060" s="414" t="str">
        <f t="shared" si="17"/>
        <v> </v>
      </c>
      <c r="E1060" s="392"/>
    </row>
    <row r="1061" ht="36" customHeight="1" spans="1:5">
      <c r="A1061" s="568" t="s">
        <v>1038</v>
      </c>
      <c r="B1061" s="413"/>
      <c r="C1061" s="494"/>
      <c r="D1061" s="414" t="str">
        <f t="shared" si="17"/>
        <v> </v>
      </c>
      <c r="E1061" s="392"/>
    </row>
    <row r="1062" ht="36" customHeight="1" spans="1:5">
      <c r="A1062" s="568" t="s">
        <v>1039</v>
      </c>
      <c r="B1062" s="413"/>
      <c r="C1062" s="494"/>
      <c r="D1062" s="414" t="str">
        <f t="shared" si="17"/>
        <v> </v>
      </c>
      <c r="E1062" s="392"/>
    </row>
    <row r="1063" ht="36" customHeight="1" spans="1:5">
      <c r="A1063" s="568" t="s">
        <v>1040</v>
      </c>
      <c r="B1063" s="413"/>
      <c r="C1063" s="494"/>
      <c r="D1063" s="414" t="str">
        <f t="shared" si="17"/>
        <v> </v>
      </c>
      <c r="E1063" s="392"/>
    </row>
    <row r="1064" ht="36" customHeight="1" spans="1:5">
      <c r="A1064" s="568" t="s">
        <v>1041</v>
      </c>
      <c r="B1064" s="413"/>
      <c r="C1064" s="494"/>
      <c r="D1064" s="414" t="str">
        <f t="shared" si="17"/>
        <v> </v>
      </c>
      <c r="E1064" s="392"/>
    </row>
    <row r="1065" ht="36" customHeight="1" spans="1:5">
      <c r="A1065" s="568" t="s">
        <v>1042</v>
      </c>
      <c r="B1065" s="413"/>
      <c r="C1065" s="494"/>
      <c r="D1065" s="414" t="str">
        <f t="shared" si="17"/>
        <v> </v>
      </c>
      <c r="E1065" s="392"/>
    </row>
    <row r="1066" ht="36" customHeight="1" spans="1:5">
      <c r="A1066" s="568" t="s">
        <v>1043</v>
      </c>
      <c r="B1066" s="413"/>
      <c r="C1066" s="494"/>
      <c r="D1066" s="414" t="str">
        <f t="shared" si="17"/>
        <v> </v>
      </c>
      <c r="E1066" s="392"/>
    </row>
    <row r="1067" ht="36" customHeight="1" spans="1:5">
      <c r="A1067" s="568" t="s">
        <v>1044</v>
      </c>
      <c r="B1067" s="413"/>
      <c r="C1067" s="494"/>
      <c r="D1067" s="414" t="str">
        <f t="shared" si="17"/>
        <v> </v>
      </c>
      <c r="E1067" s="392"/>
    </row>
    <row r="1068" ht="36" customHeight="1" spans="1:5">
      <c r="A1068" s="568" t="s">
        <v>1045</v>
      </c>
      <c r="B1068" s="413"/>
      <c r="C1068" s="494"/>
      <c r="D1068" s="414" t="str">
        <f t="shared" si="17"/>
        <v> </v>
      </c>
      <c r="E1068" s="392"/>
    </row>
    <row r="1069" ht="36" customHeight="1" spans="1:5">
      <c r="A1069" s="568" t="s">
        <v>1046</v>
      </c>
      <c r="B1069" s="413"/>
      <c r="C1069" s="494"/>
      <c r="D1069" s="414" t="str">
        <f t="shared" si="17"/>
        <v> </v>
      </c>
      <c r="E1069" s="392"/>
    </row>
    <row r="1070" ht="36" customHeight="1" spans="1:5">
      <c r="A1070" s="568" t="s">
        <v>1047</v>
      </c>
      <c r="B1070" s="413"/>
      <c r="C1070" s="494"/>
      <c r="D1070" s="414" t="str">
        <f t="shared" si="17"/>
        <v> </v>
      </c>
      <c r="E1070" s="392"/>
    </row>
    <row r="1071" ht="36" customHeight="1" spans="1:5">
      <c r="A1071" s="568" t="s">
        <v>1048</v>
      </c>
      <c r="B1071" s="413"/>
      <c r="C1071" s="494"/>
      <c r="D1071" s="414" t="str">
        <f t="shared" si="17"/>
        <v> </v>
      </c>
      <c r="E1071" s="392"/>
    </row>
    <row r="1072" ht="36" customHeight="1" spans="1:5">
      <c r="A1072" s="568" t="s">
        <v>247</v>
      </c>
      <c r="B1072" s="413"/>
      <c r="C1072" s="494"/>
      <c r="D1072" s="414" t="str">
        <f t="shared" si="17"/>
        <v> </v>
      </c>
      <c r="E1072" s="392"/>
    </row>
    <row r="1073" ht="36" customHeight="1" spans="1:5">
      <c r="A1073" s="568" t="s">
        <v>248</v>
      </c>
      <c r="B1073" s="413"/>
      <c r="C1073" s="494"/>
      <c r="D1073" s="414" t="str">
        <f t="shared" si="17"/>
        <v> </v>
      </c>
      <c r="E1073" s="392"/>
    </row>
    <row r="1074" ht="36" customHeight="1" spans="1:5">
      <c r="A1074" s="568" t="s">
        <v>249</v>
      </c>
      <c r="B1074" s="413"/>
      <c r="C1074" s="494"/>
      <c r="D1074" s="414" t="str">
        <f t="shared" si="17"/>
        <v> </v>
      </c>
      <c r="E1074" s="392"/>
    </row>
    <row r="1075" ht="36" customHeight="1" spans="1:5">
      <c r="A1075" s="568" t="s">
        <v>1049</v>
      </c>
      <c r="B1075" s="413"/>
      <c r="C1075" s="494"/>
      <c r="D1075" s="414" t="str">
        <f t="shared" si="17"/>
        <v> </v>
      </c>
      <c r="E1075" s="392"/>
    </row>
    <row r="1076" ht="36" customHeight="1" spans="1:5">
      <c r="A1076" s="568" t="s">
        <v>1050</v>
      </c>
      <c r="B1076" s="413">
        <f>SUM(B1077:B1086)</f>
        <v>770</v>
      </c>
      <c r="C1076" s="494">
        <v>7687</v>
      </c>
      <c r="D1076" s="414">
        <f t="shared" si="17"/>
        <v>898.311688311688</v>
      </c>
      <c r="E1076" s="392"/>
    </row>
    <row r="1077" ht="36" customHeight="1" spans="1:5">
      <c r="A1077" s="568" t="s">
        <v>247</v>
      </c>
      <c r="B1077" s="413"/>
      <c r="C1077" s="494"/>
      <c r="D1077" s="414" t="str">
        <f t="shared" si="17"/>
        <v> </v>
      </c>
      <c r="E1077" s="392"/>
    </row>
    <row r="1078" ht="36" customHeight="1" spans="1:5">
      <c r="A1078" s="568" t="s">
        <v>248</v>
      </c>
      <c r="B1078" s="413"/>
      <c r="C1078" s="494"/>
      <c r="D1078" s="414" t="str">
        <f t="shared" si="17"/>
        <v> </v>
      </c>
      <c r="E1078" s="392"/>
    </row>
    <row r="1079" ht="36" customHeight="1" spans="1:5">
      <c r="A1079" s="568" t="s">
        <v>249</v>
      </c>
      <c r="B1079" s="413"/>
      <c r="C1079" s="494"/>
      <c r="D1079" s="414" t="str">
        <f t="shared" si="17"/>
        <v> </v>
      </c>
      <c r="E1079" s="392"/>
    </row>
    <row r="1080" ht="36" customHeight="1" spans="1:5">
      <c r="A1080" s="568" t="s">
        <v>1051</v>
      </c>
      <c r="B1080" s="413"/>
      <c r="C1080" s="494"/>
      <c r="D1080" s="414" t="str">
        <f t="shared" si="17"/>
        <v> </v>
      </c>
      <c r="E1080" s="392"/>
    </row>
    <row r="1081" ht="36" customHeight="1" spans="1:5">
      <c r="A1081" s="568" t="s">
        <v>1052</v>
      </c>
      <c r="B1081" s="413"/>
      <c r="C1081" s="494"/>
      <c r="D1081" s="414" t="str">
        <f t="shared" si="17"/>
        <v> </v>
      </c>
      <c r="E1081" s="392"/>
    </row>
    <row r="1082" ht="36" customHeight="1" spans="1:5">
      <c r="A1082" s="568" t="s">
        <v>1053</v>
      </c>
      <c r="B1082" s="413"/>
      <c r="C1082" s="494"/>
      <c r="D1082" s="414" t="str">
        <f t="shared" si="17"/>
        <v> </v>
      </c>
      <c r="E1082" s="392"/>
    </row>
    <row r="1083" ht="36" customHeight="1" spans="1:5">
      <c r="A1083" s="568" t="s">
        <v>1054</v>
      </c>
      <c r="B1083" s="413"/>
      <c r="C1083" s="494"/>
      <c r="D1083" s="414" t="str">
        <f t="shared" si="17"/>
        <v> </v>
      </c>
      <c r="E1083" s="392"/>
    </row>
    <row r="1084" ht="36" customHeight="1" spans="1:5">
      <c r="A1084" s="568" t="s">
        <v>1055</v>
      </c>
      <c r="B1084" s="413">
        <v>770</v>
      </c>
      <c r="C1084" s="494">
        <v>7687</v>
      </c>
      <c r="D1084" s="414">
        <f t="shared" si="17"/>
        <v>898.311688311688</v>
      </c>
      <c r="E1084" s="392"/>
    </row>
    <row r="1085" ht="36" customHeight="1" spans="1:5">
      <c r="A1085" s="568" t="s">
        <v>256</v>
      </c>
      <c r="B1085" s="413"/>
      <c r="C1085" s="494"/>
      <c r="D1085" s="414" t="str">
        <f t="shared" si="17"/>
        <v> </v>
      </c>
      <c r="E1085" s="392"/>
    </row>
    <row r="1086" ht="36" customHeight="1" spans="1:5">
      <c r="A1086" s="568" t="s">
        <v>1056</v>
      </c>
      <c r="B1086" s="413"/>
      <c r="C1086" s="494"/>
      <c r="D1086" s="414" t="str">
        <f t="shared" si="17"/>
        <v> </v>
      </c>
      <c r="E1086" s="392"/>
    </row>
    <row r="1087" ht="36" customHeight="1" spans="1:5">
      <c r="A1087" s="568" t="s">
        <v>1057</v>
      </c>
      <c r="B1087" s="413"/>
      <c r="C1087" s="494"/>
      <c r="D1087" s="414" t="str">
        <f t="shared" si="17"/>
        <v> </v>
      </c>
      <c r="E1087" s="392"/>
    </row>
    <row r="1088" ht="36" customHeight="1" spans="1:5">
      <c r="A1088" s="568" t="s">
        <v>247</v>
      </c>
      <c r="B1088" s="413"/>
      <c r="C1088" s="494"/>
      <c r="D1088" s="414" t="str">
        <f t="shared" si="17"/>
        <v> </v>
      </c>
      <c r="E1088" s="392"/>
    </row>
    <row r="1089" ht="36" customHeight="1" spans="1:5">
      <c r="A1089" s="568" t="s">
        <v>248</v>
      </c>
      <c r="B1089" s="413"/>
      <c r="C1089" s="494"/>
      <c r="D1089" s="414" t="str">
        <f t="shared" si="17"/>
        <v> </v>
      </c>
      <c r="E1089" s="392"/>
    </row>
    <row r="1090" ht="36" customHeight="1" spans="1:5">
      <c r="A1090" s="568" t="s">
        <v>249</v>
      </c>
      <c r="B1090" s="413"/>
      <c r="C1090" s="494"/>
      <c r="D1090" s="414" t="str">
        <f t="shared" si="17"/>
        <v> </v>
      </c>
      <c r="E1090" s="392"/>
    </row>
    <row r="1091" ht="36" customHeight="1" spans="1:5">
      <c r="A1091" s="568" t="s">
        <v>1058</v>
      </c>
      <c r="B1091" s="413"/>
      <c r="C1091" s="494"/>
      <c r="D1091" s="414" t="str">
        <f t="shared" si="17"/>
        <v> </v>
      </c>
      <c r="E1091" s="392"/>
    </row>
    <row r="1092" ht="36" customHeight="1" spans="1:5">
      <c r="A1092" s="568" t="s">
        <v>1059</v>
      </c>
      <c r="B1092" s="413"/>
      <c r="C1092" s="494"/>
      <c r="D1092" s="414" t="str">
        <f t="shared" si="17"/>
        <v> </v>
      </c>
      <c r="E1092" s="392"/>
    </row>
    <row r="1093" ht="36" customHeight="1" spans="1:5">
      <c r="A1093" s="568" t="s">
        <v>1060</v>
      </c>
      <c r="B1093" s="413"/>
      <c r="C1093" s="494"/>
      <c r="D1093" s="414" t="str">
        <f t="shared" ref="D1093:D1156" si="18">IFERROR((C1093-B1093)/B1093*100," ")</f>
        <v> </v>
      </c>
      <c r="E1093" s="392"/>
    </row>
    <row r="1094" ht="36" customHeight="1" spans="1:5">
      <c r="A1094" s="568" t="s">
        <v>1061</v>
      </c>
      <c r="B1094" s="413">
        <f>SUM(B1095:B1101)</f>
        <v>557</v>
      </c>
      <c r="C1094" s="494">
        <f>SUM(C1095:C1101)</f>
        <v>363</v>
      </c>
      <c r="D1094" s="414">
        <f t="shared" si="18"/>
        <v>-34.8294434470377</v>
      </c>
      <c r="E1094" s="392"/>
    </row>
    <row r="1095" ht="36" customHeight="1" spans="1:5">
      <c r="A1095" s="568" t="s">
        <v>247</v>
      </c>
      <c r="B1095" s="413"/>
      <c r="C1095" s="494"/>
      <c r="D1095" s="414" t="str">
        <f t="shared" si="18"/>
        <v> </v>
      </c>
      <c r="E1095" s="392"/>
    </row>
    <row r="1096" ht="36" customHeight="1" spans="1:5">
      <c r="A1096" s="568" t="s">
        <v>248</v>
      </c>
      <c r="B1096" s="413"/>
      <c r="C1096" s="494"/>
      <c r="D1096" s="414" t="str">
        <f t="shared" si="18"/>
        <v> </v>
      </c>
      <c r="E1096" s="392"/>
    </row>
    <row r="1097" ht="36" customHeight="1" spans="1:5">
      <c r="A1097" s="568" t="s">
        <v>249</v>
      </c>
      <c r="B1097" s="413"/>
      <c r="C1097" s="494"/>
      <c r="D1097" s="414" t="str">
        <f t="shared" si="18"/>
        <v> </v>
      </c>
      <c r="E1097" s="392"/>
    </row>
    <row r="1098" ht="36" customHeight="1" spans="1:5">
      <c r="A1098" s="568" t="s">
        <v>1062</v>
      </c>
      <c r="B1098" s="413"/>
      <c r="C1098" s="494"/>
      <c r="D1098" s="414" t="str">
        <f t="shared" si="18"/>
        <v> </v>
      </c>
      <c r="E1098" s="392"/>
    </row>
    <row r="1099" ht="36" customHeight="1" spans="1:5">
      <c r="A1099" s="568" t="s">
        <v>1063</v>
      </c>
      <c r="B1099" s="413">
        <v>557</v>
      </c>
      <c r="C1099" s="494">
        <v>363</v>
      </c>
      <c r="D1099" s="414">
        <f t="shared" si="18"/>
        <v>-34.8294434470377</v>
      </c>
      <c r="E1099" s="392"/>
    </row>
    <row r="1100" ht="36" customHeight="1" spans="1:5">
      <c r="A1100" s="568" t="s">
        <v>1064</v>
      </c>
      <c r="B1100" s="413"/>
      <c r="C1100" s="494"/>
      <c r="D1100" s="414" t="str">
        <f t="shared" si="18"/>
        <v> </v>
      </c>
      <c r="E1100" s="392"/>
    </row>
    <row r="1101" ht="36" customHeight="1" spans="1:5">
      <c r="A1101" s="568" t="s">
        <v>1065</v>
      </c>
      <c r="B1101" s="413"/>
      <c r="C1101" s="494"/>
      <c r="D1101" s="414" t="str">
        <f t="shared" si="18"/>
        <v> </v>
      </c>
      <c r="E1101" s="392"/>
    </row>
    <row r="1102" ht="36" customHeight="1" spans="1:5">
      <c r="A1102" s="568" t="s">
        <v>1066</v>
      </c>
      <c r="B1102" s="413"/>
      <c r="C1102" s="494"/>
      <c r="D1102" s="414" t="str">
        <f t="shared" si="18"/>
        <v> </v>
      </c>
      <c r="E1102" s="392"/>
    </row>
    <row r="1103" ht="36" customHeight="1" spans="1:5">
      <c r="A1103" s="568" t="s">
        <v>1067</v>
      </c>
      <c r="B1103" s="413"/>
      <c r="C1103" s="494"/>
      <c r="D1103" s="414" t="str">
        <f t="shared" si="18"/>
        <v> </v>
      </c>
      <c r="E1103" s="392"/>
    </row>
    <row r="1104" ht="36" customHeight="1" spans="1:5">
      <c r="A1104" s="568" t="s">
        <v>1068</v>
      </c>
      <c r="B1104" s="413"/>
      <c r="C1104" s="494"/>
      <c r="D1104" s="414" t="str">
        <f t="shared" si="18"/>
        <v> </v>
      </c>
      <c r="E1104" s="392"/>
    </row>
    <row r="1105" ht="36" customHeight="1" spans="1:5">
      <c r="A1105" s="568" t="s">
        <v>1069</v>
      </c>
      <c r="B1105" s="413"/>
      <c r="C1105" s="494"/>
      <c r="D1105" s="414" t="str">
        <f t="shared" si="18"/>
        <v> </v>
      </c>
      <c r="E1105" s="392"/>
    </row>
    <row r="1106" ht="36" customHeight="1" spans="1:5">
      <c r="A1106" s="568" t="s">
        <v>1070</v>
      </c>
      <c r="B1106" s="413"/>
      <c r="C1106" s="494"/>
      <c r="D1106" s="414" t="str">
        <f t="shared" si="18"/>
        <v> </v>
      </c>
      <c r="E1106" s="392"/>
    </row>
    <row r="1107" ht="36" customHeight="1" spans="1:5">
      <c r="A1107" s="568" t="s">
        <v>1071</v>
      </c>
      <c r="B1107" s="413"/>
      <c r="C1107" s="494"/>
      <c r="D1107" s="414" t="str">
        <f t="shared" si="18"/>
        <v> </v>
      </c>
      <c r="E1107" s="392"/>
    </row>
    <row r="1108" ht="36" customHeight="1" spans="1:5">
      <c r="A1108" s="568" t="s">
        <v>1072</v>
      </c>
      <c r="B1108" s="413">
        <f>B1109+B1119+B1125</f>
        <v>1121</v>
      </c>
      <c r="C1108" s="494">
        <v>3901</v>
      </c>
      <c r="D1108" s="414">
        <f t="shared" si="18"/>
        <v>247.992863514719</v>
      </c>
      <c r="E1108" s="392"/>
    </row>
    <row r="1109" ht="36" customHeight="1" spans="1:5">
      <c r="A1109" s="568" t="s">
        <v>1073</v>
      </c>
      <c r="B1109" s="413">
        <f>SUM(B1110:B1118)</f>
        <v>344</v>
      </c>
      <c r="C1109" s="494">
        <f>SUM(C1110:C1118)</f>
        <v>764</v>
      </c>
      <c r="D1109" s="414">
        <f t="shared" si="18"/>
        <v>122.093023255814</v>
      </c>
      <c r="E1109" s="392"/>
    </row>
    <row r="1110" ht="36" customHeight="1" spans="1:5">
      <c r="A1110" s="568" t="s">
        <v>247</v>
      </c>
      <c r="B1110" s="413">
        <v>176</v>
      </c>
      <c r="C1110" s="494">
        <v>156</v>
      </c>
      <c r="D1110" s="414">
        <f t="shared" si="18"/>
        <v>-11.3636363636364</v>
      </c>
      <c r="E1110" s="392"/>
    </row>
    <row r="1111" ht="36" customHeight="1" spans="1:5">
      <c r="A1111" s="568" t="s">
        <v>248</v>
      </c>
      <c r="B1111" s="413"/>
      <c r="C1111" s="494"/>
      <c r="D1111" s="414" t="str">
        <f t="shared" si="18"/>
        <v> </v>
      </c>
      <c r="E1111" s="392"/>
    </row>
    <row r="1112" ht="36" customHeight="1" spans="1:5">
      <c r="A1112" s="568" t="s">
        <v>249</v>
      </c>
      <c r="B1112" s="413"/>
      <c r="C1112" s="494"/>
      <c r="D1112" s="414" t="str">
        <f t="shared" si="18"/>
        <v> </v>
      </c>
      <c r="E1112" s="392"/>
    </row>
    <row r="1113" ht="36" customHeight="1" spans="1:5">
      <c r="A1113" s="568" t="s">
        <v>1074</v>
      </c>
      <c r="B1113" s="413"/>
      <c r="C1113" s="494"/>
      <c r="D1113" s="414" t="str">
        <f t="shared" si="18"/>
        <v> </v>
      </c>
      <c r="E1113" s="392"/>
    </row>
    <row r="1114" ht="36" customHeight="1" spans="1:5">
      <c r="A1114" s="568" t="s">
        <v>1075</v>
      </c>
      <c r="B1114" s="413"/>
      <c r="C1114" s="494"/>
      <c r="D1114" s="414" t="str">
        <f t="shared" si="18"/>
        <v> </v>
      </c>
      <c r="E1114" s="392"/>
    </row>
    <row r="1115" ht="36" customHeight="1" spans="1:5">
      <c r="A1115" s="568" t="s">
        <v>1076</v>
      </c>
      <c r="B1115" s="413"/>
      <c r="C1115" s="494"/>
      <c r="D1115" s="414" t="str">
        <f t="shared" si="18"/>
        <v> </v>
      </c>
      <c r="E1115" s="392"/>
    </row>
    <row r="1116" ht="36" customHeight="1" spans="1:5">
      <c r="A1116" s="568" t="s">
        <v>1077</v>
      </c>
      <c r="B1116" s="413"/>
      <c r="C1116" s="494"/>
      <c r="D1116" s="414" t="str">
        <f t="shared" si="18"/>
        <v> </v>
      </c>
      <c r="E1116" s="392"/>
    </row>
    <row r="1117" ht="36" customHeight="1" spans="1:5">
      <c r="A1117" s="568" t="s">
        <v>256</v>
      </c>
      <c r="B1117" s="413"/>
      <c r="C1117" s="494"/>
      <c r="D1117" s="414" t="str">
        <f t="shared" si="18"/>
        <v> </v>
      </c>
      <c r="E1117" s="392"/>
    </row>
    <row r="1118" ht="36" customHeight="1" spans="1:5">
      <c r="A1118" s="568" t="s">
        <v>1078</v>
      </c>
      <c r="B1118" s="413">
        <v>168</v>
      </c>
      <c r="C1118" s="494">
        <v>608</v>
      </c>
      <c r="D1118" s="414">
        <f t="shared" si="18"/>
        <v>261.904761904762</v>
      </c>
      <c r="E1118" s="392"/>
    </row>
    <row r="1119" ht="36" customHeight="1" spans="1:5">
      <c r="A1119" s="568" t="s">
        <v>1079</v>
      </c>
      <c r="B1119" s="413">
        <f>SUM(B1120:B1124)</f>
        <v>52</v>
      </c>
      <c r="C1119" s="494">
        <f>SUM(C1120:C1124)</f>
        <v>36</v>
      </c>
      <c r="D1119" s="414">
        <f t="shared" si="18"/>
        <v>-30.7692307692308</v>
      </c>
      <c r="E1119" s="392"/>
    </row>
    <row r="1120" ht="36" customHeight="1" spans="1:5">
      <c r="A1120" s="568" t="s">
        <v>247</v>
      </c>
      <c r="B1120" s="413"/>
      <c r="C1120" s="494"/>
      <c r="D1120" s="414" t="str">
        <f t="shared" si="18"/>
        <v> </v>
      </c>
      <c r="E1120" s="392"/>
    </row>
    <row r="1121" ht="36" customHeight="1" spans="1:5">
      <c r="A1121" s="568" t="s">
        <v>248</v>
      </c>
      <c r="B1121" s="413"/>
      <c r="C1121" s="494"/>
      <c r="D1121" s="414" t="str">
        <f t="shared" si="18"/>
        <v> </v>
      </c>
      <c r="E1121" s="392"/>
    </row>
    <row r="1122" ht="36" customHeight="1" spans="1:5">
      <c r="A1122" s="568" t="s">
        <v>249</v>
      </c>
      <c r="B1122" s="413"/>
      <c r="C1122" s="494"/>
      <c r="D1122" s="414" t="str">
        <f t="shared" si="18"/>
        <v> </v>
      </c>
      <c r="E1122" s="392"/>
    </row>
    <row r="1123" ht="36" customHeight="1" spans="1:5">
      <c r="A1123" s="568" t="s">
        <v>1080</v>
      </c>
      <c r="B1123" s="413"/>
      <c r="C1123" s="494"/>
      <c r="D1123" s="414" t="str">
        <f t="shared" si="18"/>
        <v> </v>
      </c>
      <c r="E1123" s="392"/>
    </row>
    <row r="1124" ht="36" customHeight="1" spans="1:5">
      <c r="A1124" s="568" t="s">
        <v>1081</v>
      </c>
      <c r="B1124" s="413">
        <v>52</v>
      </c>
      <c r="C1124" s="494">
        <v>36</v>
      </c>
      <c r="D1124" s="414">
        <f t="shared" si="18"/>
        <v>-30.7692307692308</v>
      </c>
      <c r="E1124" s="392"/>
    </row>
    <row r="1125" ht="36" customHeight="1" spans="1:5">
      <c r="A1125" s="568" t="s">
        <v>1082</v>
      </c>
      <c r="B1125" s="413">
        <f>SUM(B1126:B1127)</f>
        <v>725</v>
      </c>
      <c r="C1125" s="494">
        <f>SUM(C1126:C1127)</f>
        <v>3101</v>
      </c>
      <c r="D1125" s="414">
        <f t="shared" si="18"/>
        <v>327.724137931034</v>
      </c>
      <c r="E1125" s="392"/>
    </row>
    <row r="1126" ht="36" customHeight="1" spans="1:5">
      <c r="A1126" s="568" t="s">
        <v>1083</v>
      </c>
      <c r="B1126" s="413"/>
      <c r="C1126" s="494">
        <v>75</v>
      </c>
      <c r="D1126" s="414" t="str">
        <f t="shared" si="18"/>
        <v> </v>
      </c>
      <c r="E1126" s="392"/>
    </row>
    <row r="1127" ht="36" customHeight="1" spans="1:5">
      <c r="A1127" s="568" t="s">
        <v>1084</v>
      </c>
      <c r="B1127" s="413">
        <v>725</v>
      </c>
      <c r="C1127" s="494">
        <v>3026</v>
      </c>
      <c r="D1127" s="414">
        <f t="shared" si="18"/>
        <v>317.379310344828</v>
      </c>
      <c r="E1127" s="392"/>
    </row>
    <row r="1128" ht="36" customHeight="1" spans="1:5">
      <c r="A1128" s="568" t="s">
        <v>1085</v>
      </c>
      <c r="B1128" s="413"/>
      <c r="C1128" s="494"/>
      <c r="D1128" s="414" t="str">
        <f t="shared" si="18"/>
        <v> </v>
      </c>
      <c r="E1128" s="392"/>
    </row>
    <row r="1129" ht="36" customHeight="1" spans="1:5">
      <c r="A1129" s="568" t="s">
        <v>1086</v>
      </c>
      <c r="B1129" s="413"/>
      <c r="C1129" s="494"/>
      <c r="D1129" s="414" t="str">
        <f t="shared" si="18"/>
        <v> </v>
      </c>
      <c r="E1129" s="392"/>
    </row>
    <row r="1130" ht="36" customHeight="1" spans="1:5">
      <c r="A1130" s="568" t="s">
        <v>247</v>
      </c>
      <c r="B1130" s="413"/>
      <c r="C1130" s="494"/>
      <c r="D1130" s="414" t="str">
        <f t="shared" si="18"/>
        <v> </v>
      </c>
      <c r="E1130" s="392"/>
    </row>
    <row r="1131" ht="36" customHeight="1" spans="1:5">
      <c r="A1131" s="568" t="s">
        <v>248</v>
      </c>
      <c r="B1131" s="413"/>
      <c r="C1131" s="494"/>
      <c r="D1131" s="414" t="str">
        <f t="shared" si="18"/>
        <v> </v>
      </c>
      <c r="E1131" s="392"/>
    </row>
    <row r="1132" ht="36" customHeight="1" spans="1:5">
      <c r="A1132" s="568" t="s">
        <v>249</v>
      </c>
      <c r="B1132" s="413"/>
      <c r="C1132" s="494"/>
      <c r="D1132" s="414" t="str">
        <f t="shared" si="18"/>
        <v> </v>
      </c>
      <c r="E1132" s="392"/>
    </row>
    <row r="1133" ht="36" customHeight="1" spans="1:5">
      <c r="A1133" s="568" t="s">
        <v>1087</v>
      </c>
      <c r="B1133" s="413"/>
      <c r="C1133" s="494"/>
      <c r="D1133" s="414" t="str">
        <f t="shared" si="18"/>
        <v> </v>
      </c>
      <c r="E1133" s="392"/>
    </row>
    <row r="1134" ht="36" customHeight="1" spans="1:5">
      <c r="A1134" s="568" t="s">
        <v>256</v>
      </c>
      <c r="B1134" s="413"/>
      <c r="C1134" s="494"/>
      <c r="D1134" s="414" t="str">
        <f t="shared" si="18"/>
        <v> </v>
      </c>
      <c r="E1134" s="392"/>
    </row>
    <row r="1135" ht="36" customHeight="1" spans="1:5">
      <c r="A1135" s="568" t="s">
        <v>1088</v>
      </c>
      <c r="B1135" s="413"/>
      <c r="C1135" s="494"/>
      <c r="D1135" s="414" t="str">
        <f t="shared" si="18"/>
        <v> </v>
      </c>
      <c r="E1135" s="392"/>
    </row>
    <row r="1136" ht="36" customHeight="1" spans="1:5">
      <c r="A1136" s="568" t="s">
        <v>1089</v>
      </c>
      <c r="B1136" s="413"/>
      <c r="C1136" s="494"/>
      <c r="D1136" s="414" t="str">
        <f t="shared" si="18"/>
        <v> </v>
      </c>
      <c r="E1136" s="392"/>
    </row>
    <row r="1137" ht="36" customHeight="1" spans="1:5">
      <c r="A1137" s="568" t="s">
        <v>1090</v>
      </c>
      <c r="B1137" s="413"/>
      <c r="C1137" s="494"/>
      <c r="D1137" s="414" t="str">
        <f t="shared" si="18"/>
        <v> </v>
      </c>
      <c r="E1137" s="392"/>
    </row>
    <row r="1138" ht="36" customHeight="1" spans="1:5">
      <c r="A1138" s="568" t="s">
        <v>1091</v>
      </c>
      <c r="B1138" s="413"/>
      <c r="C1138" s="494"/>
      <c r="D1138" s="414" t="str">
        <f t="shared" si="18"/>
        <v> </v>
      </c>
      <c r="E1138" s="392"/>
    </row>
    <row r="1139" ht="36" customHeight="1" spans="1:5">
      <c r="A1139" s="568" t="s">
        <v>1092</v>
      </c>
      <c r="B1139" s="413"/>
      <c r="C1139" s="494"/>
      <c r="D1139" s="414" t="str">
        <f t="shared" si="18"/>
        <v> </v>
      </c>
      <c r="E1139" s="392"/>
    </row>
    <row r="1140" ht="36" customHeight="1" spans="1:5">
      <c r="A1140" s="568" t="s">
        <v>1093</v>
      </c>
      <c r="B1140" s="413"/>
      <c r="C1140" s="494"/>
      <c r="D1140" s="414" t="str">
        <f t="shared" si="18"/>
        <v> </v>
      </c>
      <c r="E1140" s="392"/>
    </row>
    <row r="1141" ht="36" customHeight="1" spans="1:5">
      <c r="A1141" s="568" t="s">
        <v>1094</v>
      </c>
      <c r="B1141" s="413"/>
      <c r="C1141" s="494"/>
      <c r="D1141" s="414" t="str">
        <f t="shared" si="18"/>
        <v> </v>
      </c>
      <c r="E1141" s="392"/>
    </row>
    <row r="1142" ht="36" customHeight="1" spans="1:5">
      <c r="A1142" s="568" t="s">
        <v>1095</v>
      </c>
      <c r="B1142" s="413"/>
      <c r="C1142" s="494"/>
      <c r="D1142" s="414" t="str">
        <f t="shared" si="18"/>
        <v> </v>
      </c>
      <c r="E1142" s="392"/>
    </row>
    <row r="1143" ht="36" customHeight="1" spans="1:5">
      <c r="A1143" s="568" t="s">
        <v>1096</v>
      </c>
      <c r="B1143" s="413"/>
      <c r="C1143" s="494"/>
      <c r="D1143" s="414" t="str">
        <f t="shared" si="18"/>
        <v> </v>
      </c>
      <c r="E1143" s="392"/>
    </row>
    <row r="1144" ht="36" customHeight="1" spans="1:5">
      <c r="A1144" s="568" t="s">
        <v>1097</v>
      </c>
      <c r="B1144" s="413"/>
      <c r="C1144" s="494"/>
      <c r="D1144" s="414" t="str">
        <f t="shared" si="18"/>
        <v> </v>
      </c>
      <c r="E1144" s="392"/>
    </row>
    <row r="1145" ht="36" customHeight="1" spans="1:5">
      <c r="A1145" s="568" t="s">
        <v>1098</v>
      </c>
      <c r="B1145" s="413"/>
      <c r="C1145" s="494"/>
      <c r="D1145" s="414" t="str">
        <f t="shared" si="18"/>
        <v> </v>
      </c>
      <c r="E1145" s="392"/>
    </row>
    <row r="1146" ht="36" customHeight="1" spans="1:5">
      <c r="A1146" s="568" t="s">
        <v>1099</v>
      </c>
      <c r="B1146" s="413"/>
      <c r="C1146" s="494"/>
      <c r="D1146" s="414" t="str">
        <f t="shared" si="18"/>
        <v> </v>
      </c>
      <c r="E1146" s="392"/>
    </row>
    <row r="1147" ht="36" customHeight="1" spans="1:5">
      <c r="A1147" s="568" t="s">
        <v>1100</v>
      </c>
      <c r="B1147" s="413"/>
      <c r="C1147" s="494"/>
      <c r="D1147" s="414" t="str">
        <f t="shared" si="18"/>
        <v> </v>
      </c>
      <c r="E1147" s="392"/>
    </row>
    <row r="1148" ht="36" customHeight="1" spans="1:5">
      <c r="A1148" s="568" t="s">
        <v>1101</v>
      </c>
      <c r="B1148" s="413"/>
      <c r="C1148" s="494"/>
      <c r="D1148" s="414" t="str">
        <f t="shared" si="18"/>
        <v> </v>
      </c>
      <c r="E1148" s="392"/>
    </row>
    <row r="1149" ht="36" customHeight="1" spans="1:5">
      <c r="A1149" s="568" t="s">
        <v>1102</v>
      </c>
      <c r="B1149" s="413"/>
      <c r="C1149" s="494"/>
      <c r="D1149" s="414" t="str">
        <f t="shared" si="18"/>
        <v> </v>
      </c>
      <c r="E1149" s="392"/>
    </row>
    <row r="1150" ht="36" customHeight="1" spans="1:5">
      <c r="A1150" s="568" t="s">
        <v>1103</v>
      </c>
      <c r="B1150" s="413"/>
      <c r="C1150" s="494"/>
      <c r="D1150" s="414" t="str">
        <f t="shared" si="18"/>
        <v> </v>
      </c>
      <c r="E1150" s="392"/>
    </row>
    <row r="1151" ht="36" customHeight="1" spans="1:5">
      <c r="A1151" s="568" t="s">
        <v>1104</v>
      </c>
      <c r="B1151" s="413"/>
      <c r="C1151" s="494"/>
      <c r="D1151" s="414" t="str">
        <f t="shared" si="18"/>
        <v> </v>
      </c>
      <c r="E1151" s="392"/>
    </row>
    <row r="1152" ht="36" customHeight="1" spans="1:5">
      <c r="A1152" s="568" t="s">
        <v>1105</v>
      </c>
      <c r="B1152" s="413"/>
      <c r="C1152" s="494"/>
      <c r="D1152" s="414" t="str">
        <f t="shared" si="18"/>
        <v> </v>
      </c>
      <c r="E1152" s="392"/>
    </row>
    <row r="1153" ht="36" customHeight="1" spans="1:5">
      <c r="A1153" s="568" t="s">
        <v>1106</v>
      </c>
      <c r="B1153" s="413"/>
      <c r="C1153" s="494"/>
      <c r="D1153" s="414" t="str">
        <f t="shared" si="18"/>
        <v> </v>
      </c>
      <c r="E1153" s="392"/>
    </row>
    <row r="1154" ht="36" customHeight="1" spans="1:5">
      <c r="A1154" s="568" t="s">
        <v>1107</v>
      </c>
      <c r="B1154" s="413"/>
      <c r="C1154" s="494"/>
      <c r="D1154" s="414" t="str">
        <f t="shared" si="18"/>
        <v> </v>
      </c>
      <c r="E1154" s="392"/>
    </row>
    <row r="1155" ht="36" customHeight="1" spans="1:5">
      <c r="A1155" s="568" t="s">
        <v>1108</v>
      </c>
      <c r="B1155" s="413"/>
      <c r="C1155" s="494"/>
      <c r="D1155" s="414" t="str">
        <f t="shared" si="18"/>
        <v> </v>
      </c>
      <c r="E1155" s="392"/>
    </row>
    <row r="1156" ht="36" customHeight="1" spans="1:5">
      <c r="A1156" s="568" t="s">
        <v>1109</v>
      </c>
      <c r="B1156" s="413"/>
      <c r="C1156" s="494"/>
      <c r="D1156" s="414" t="str">
        <f t="shared" si="18"/>
        <v> </v>
      </c>
      <c r="E1156" s="392"/>
    </row>
    <row r="1157" ht="36" customHeight="1" spans="1:5">
      <c r="A1157" s="568" t="s">
        <v>1110</v>
      </c>
      <c r="B1157" s="413"/>
      <c r="C1157" s="494"/>
      <c r="D1157" s="414" t="str">
        <f t="shared" ref="D1157:D1220" si="19">IFERROR((C1157-B1157)/B1157*100," ")</f>
        <v> </v>
      </c>
      <c r="E1157" s="392"/>
    </row>
    <row r="1158" ht="36" customHeight="1" spans="1:5">
      <c r="A1158" s="568" t="s">
        <v>1111</v>
      </c>
      <c r="B1158" s="413"/>
      <c r="C1158" s="494"/>
      <c r="D1158" s="414" t="str">
        <f t="shared" si="19"/>
        <v> </v>
      </c>
      <c r="E1158" s="392"/>
    </row>
    <row r="1159" ht="36" customHeight="1" spans="1:5">
      <c r="A1159" s="568" t="s">
        <v>1112</v>
      </c>
      <c r="B1159" s="413"/>
      <c r="C1159" s="494"/>
      <c r="D1159" s="414" t="str">
        <f t="shared" si="19"/>
        <v> </v>
      </c>
      <c r="E1159" s="392"/>
    </row>
    <row r="1160" ht="36" customHeight="1" spans="1:5">
      <c r="A1160" s="568" t="s">
        <v>1113</v>
      </c>
      <c r="B1160" s="413"/>
      <c r="C1160" s="494"/>
      <c r="D1160" s="414" t="str">
        <f t="shared" si="19"/>
        <v> </v>
      </c>
      <c r="E1160" s="392"/>
    </row>
    <row r="1161" ht="36" customHeight="1" spans="1:5">
      <c r="A1161" s="568" t="s">
        <v>1114</v>
      </c>
      <c r="B1161" s="413"/>
      <c r="C1161" s="494"/>
      <c r="D1161" s="414" t="str">
        <f t="shared" si="19"/>
        <v> </v>
      </c>
      <c r="E1161" s="392"/>
    </row>
    <row r="1162" ht="36" customHeight="1" spans="1:5">
      <c r="A1162" s="568" t="s">
        <v>1115</v>
      </c>
      <c r="B1162" s="413"/>
      <c r="C1162" s="494"/>
      <c r="D1162" s="414" t="str">
        <f t="shared" si="19"/>
        <v> </v>
      </c>
      <c r="E1162" s="392"/>
    </row>
    <row r="1163" ht="36" customHeight="1" spans="1:5">
      <c r="A1163" s="568" t="s">
        <v>1116</v>
      </c>
      <c r="B1163" s="413"/>
      <c r="C1163" s="494"/>
      <c r="D1163" s="414" t="str">
        <f t="shared" si="19"/>
        <v> </v>
      </c>
      <c r="E1163" s="392"/>
    </row>
    <row r="1164" ht="36" customHeight="1" spans="1:5">
      <c r="A1164" s="568" t="s">
        <v>892</v>
      </c>
      <c r="B1164" s="413"/>
      <c r="C1164" s="494"/>
      <c r="D1164" s="414" t="str">
        <f t="shared" si="19"/>
        <v> </v>
      </c>
      <c r="E1164" s="392"/>
    </row>
    <row r="1165" ht="36" customHeight="1" spans="1:5">
      <c r="A1165" s="568" t="s">
        <v>1117</v>
      </c>
      <c r="B1165" s="413"/>
      <c r="C1165" s="494"/>
      <c r="D1165" s="414" t="str">
        <f t="shared" si="19"/>
        <v> </v>
      </c>
      <c r="E1165" s="392"/>
    </row>
    <row r="1166" ht="36" customHeight="1" spans="1:5">
      <c r="A1166" s="568" t="s">
        <v>1118</v>
      </c>
      <c r="B1166" s="413"/>
      <c r="C1166" s="494"/>
      <c r="D1166" s="414" t="str">
        <f t="shared" si="19"/>
        <v> </v>
      </c>
      <c r="E1166" s="392"/>
    </row>
    <row r="1167" ht="36" customHeight="1" spans="1:5">
      <c r="A1167" s="568" t="s">
        <v>1119</v>
      </c>
      <c r="B1167" s="413"/>
      <c r="C1167" s="494"/>
      <c r="D1167" s="414" t="str">
        <f t="shared" si="19"/>
        <v> </v>
      </c>
      <c r="E1167" s="392"/>
    </row>
    <row r="1168" ht="36" customHeight="1" spans="1:5">
      <c r="A1168" s="568" t="s">
        <v>1120</v>
      </c>
      <c r="B1168" s="413">
        <f>B1169+B1196</f>
        <v>977</v>
      </c>
      <c r="C1168" s="494">
        <v>1568</v>
      </c>
      <c r="D1168" s="414">
        <f t="shared" si="19"/>
        <v>60.4912998976459</v>
      </c>
      <c r="E1168" s="392"/>
    </row>
    <row r="1169" ht="36" customHeight="1" spans="1:5">
      <c r="A1169" s="568" t="s">
        <v>1121</v>
      </c>
      <c r="B1169" s="413">
        <f>SUM(B1170:B1195)</f>
        <v>886</v>
      </c>
      <c r="C1169" s="494">
        <f>SUM(C1170:C1195)</f>
        <v>1519</v>
      </c>
      <c r="D1169" s="414">
        <f t="shared" si="19"/>
        <v>71.4446952595937</v>
      </c>
      <c r="E1169" s="392"/>
    </row>
    <row r="1170" ht="36" customHeight="1" spans="1:5">
      <c r="A1170" s="568" t="s">
        <v>247</v>
      </c>
      <c r="B1170" s="413">
        <v>684</v>
      </c>
      <c r="C1170" s="494">
        <v>631</v>
      </c>
      <c r="D1170" s="414">
        <f t="shared" si="19"/>
        <v>-7.74853801169591</v>
      </c>
      <c r="E1170" s="392"/>
    </row>
    <row r="1171" ht="36" customHeight="1" spans="1:5">
      <c r="A1171" s="568" t="s">
        <v>248</v>
      </c>
      <c r="B1171" s="413"/>
      <c r="C1171" s="494"/>
      <c r="D1171" s="414" t="str">
        <f t="shared" si="19"/>
        <v> </v>
      </c>
      <c r="E1171" s="392"/>
    </row>
    <row r="1172" ht="36" customHeight="1" spans="1:5">
      <c r="A1172" s="568" t="s">
        <v>249</v>
      </c>
      <c r="B1172" s="413"/>
      <c r="C1172" s="494">
        <v>400</v>
      </c>
      <c r="D1172" s="414" t="str">
        <f t="shared" si="19"/>
        <v> </v>
      </c>
      <c r="E1172" s="392"/>
    </row>
    <row r="1173" ht="36" customHeight="1" spans="1:5">
      <c r="A1173" s="568" t="s">
        <v>1122</v>
      </c>
      <c r="B1173" s="413"/>
      <c r="C1173" s="494">
        <v>181</v>
      </c>
      <c r="D1173" s="414" t="str">
        <f t="shared" si="19"/>
        <v> </v>
      </c>
      <c r="E1173" s="392"/>
    </row>
    <row r="1174" ht="36" customHeight="1" spans="1:5">
      <c r="A1174" s="568" t="s">
        <v>1123</v>
      </c>
      <c r="B1174" s="413">
        <v>11</v>
      </c>
      <c r="C1174" s="494">
        <v>2</v>
      </c>
      <c r="D1174" s="414">
        <f t="shared" si="19"/>
        <v>-81.8181818181818</v>
      </c>
      <c r="E1174" s="392"/>
    </row>
    <row r="1175" ht="36" customHeight="1" spans="1:5">
      <c r="A1175" s="568" t="s">
        <v>1124</v>
      </c>
      <c r="B1175" s="413"/>
      <c r="C1175" s="494"/>
      <c r="D1175" s="414" t="str">
        <f t="shared" si="19"/>
        <v> </v>
      </c>
      <c r="E1175" s="392"/>
    </row>
    <row r="1176" ht="36" customHeight="1" spans="1:5">
      <c r="A1176" s="568" t="s">
        <v>1125</v>
      </c>
      <c r="B1176" s="413"/>
      <c r="C1176" s="494"/>
      <c r="D1176" s="414" t="str">
        <f t="shared" si="19"/>
        <v> </v>
      </c>
      <c r="E1176" s="392"/>
    </row>
    <row r="1177" ht="36" customHeight="1" spans="1:5">
      <c r="A1177" s="568" t="s">
        <v>1126</v>
      </c>
      <c r="B1177" s="413"/>
      <c r="C1177" s="494">
        <v>31</v>
      </c>
      <c r="D1177" s="414" t="str">
        <f t="shared" si="19"/>
        <v> </v>
      </c>
      <c r="E1177" s="392"/>
    </row>
    <row r="1178" ht="36" customHeight="1" spans="1:5">
      <c r="A1178" s="568" t="s">
        <v>1127</v>
      </c>
      <c r="B1178" s="413"/>
      <c r="C1178" s="494"/>
      <c r="D1178" s="414" t="str">
        <f t="shared" si="19"/>
        <v> </v>
      </c>
      <c r="E1178" s="392"/>
    </row>
    <row r="1179" ht="36" customHeight="1" spans="1:5">
      <c r="A1179" s="568" t="s">
        <v>1128</v>
      </c>
      <c r="B1179" s="413"/>
      <c r="C1179" s="494"/>
      <c r="D1179" s="414" t="str">
        <f t="shared" si="19"/>
        <v> </v>
      </c>
      <c r="E1179" s="392"/>
    </row>
    <row r="1180" ht="36" customHeight="1" spans="1:5">
      <c r="A1180" s="568" t="s">
        <v>1129</v>
      </c>
      <c r="B1180" s="413"/>
      <c r="C1180" s="494">
        <v>80</v>
      </c>
      <c r="D1180" s="414" t="str">
        <f t="shared" si="19"/>
        <v> </v>
      </c>
      <c r="E1180" s="392"/>
    </row>
    <row r="1181" ht="36" customHeight="1" spans="1:5">
      <c r="A1181" s="568" t="s">
        <v>1130</v>
      </c>
      <c r="B1181" s="413"/>
      <c r="C1181" s="494"/>
      <c r="D1181" s="414" t="str">
        <f t="shared" si="19"/>
        <v> </v>
      </c>
      <c r="E1181" s="392"/>
    </row>
    <row r="1182" ht="36" customHeight="1" spans="1:5">
      <c r="A1182" s="568" t="s">
        <v>1131</v>
      </c>
      <c r="B1182" s="413"/>
      <c r="C1182" s="494"/>
      <c r="D1182" s="414" t="str">
        <f t="shared" si="19"/>
        <v> </v>
      </c>
      <c r="E1182" s="392"/>
    </row>
    <row r="1183" ht="36" customHeight="1" spans="1:5">
      <c r="A1183" s="568" t="s">
        <v>1132</v>
      </c>
      <c r="B1183" s="413"/>
      <c r="C1183" s="494"/>
      <c r="D1183" s="414" t="str">
        <f t="shared" si="19"/>
        <v> </v>
      </c>
      <c r="E1183" s="392"/>
    </row>
    <row r="1184" ht="36" customHeight="1" spans="1:5">
      <c r="A1184" s="568" t="s">
        <v>1133</v>
      </c>
      <c r="B1184" s="413"/>
      <c r="C1184" s="494"/>
      <c r="D1184" s="414" t="str">
        <f t="shared" si="19"/>
        <v> </v>
      </c>
      <c r="E1184" s="392"/>
    </row>
    <row r="1185" ht="36" customHeight="1" spans="1:5">
      <c r="A1185" s="568" t="s">
        <v>1134</v>
      </c>
      <c r="B1185" s="413"/>
      <c r="C1185" s="494"/>
      <c r="D1185" s="414" t="str">
        <f t="shared" si="19"/>
        <v> </v>
      </c>
      <c r="E1185" s="392"/>
    </row>
    <row r="1186" ht="36" customHeight="1" spans="1:5">
      <c r="A1186" s="568" t="s">
        <v>1135</v>
      </c>
      <c r="B1186" s="413"/>
      <c r="C1186" s="494"/>
      <c r="D1186" s="414" t="str">
        <f t="shared" si="19"/>
        <v> </v>
      </c>
      <c r="E1186" s="392"/>
    </row>
    <row r="1187" ht="36" customHeight="1" spans="1:5">
      <c r="A1187" s="568" t="s">
        <v>1136</v>
      </c>
      <c r="B1187" s="413"/>
      <c r="C1187" s="494"/>
      <c r="D1187" s="414" t="str">
        <f t="shared" si="19"/>
        <v> </v>
      </c>
      <c r="E1187" s="392"/>
    </row>
    <row r="1188" ht="36" customHeight="1" spans="1:5">
      <c r="A1188" s="568" t="s">
        <v>1137</v>
      </c>
      <c r="B1188" s="413"/>
      <c r="C1188" s="494"/>
      <c r="D1188" s="414" t="str">
        <f t="shared" si="19"/>
        <v> </v>
      </c>
      <c r="E1188" s="392"/>
    </row>
    <row r="1189" ht="36" customHeight="1" spans="1:5">
      <c r="A1189" s="568" t="s">
        <v>1138</v>
      </c>
      <c r="B1189" s="413"/>
      <c r="C1189" s="494"/>
      <c r="D1189" s="414" t="str">
        <f t="shared" si="19"/>
        <v> </v>
      </c>
      <c r="E1189" s="392"/>
    </row>
    <row r="1190" ht="36" customHeight="1" spans="1:5">
      <c r="A1190" s="568" t="s">
        <v>1139</v>
      </c>
      <c r="B1190" s="413"/>
      <c r="C1190" s="494"/>
      <c r="D1190" s="414" t="str">
        <f t="shared" si="19"/>
        <v> </v>
      </c>
      <c r="E1190" s="392"/>
    </row>
    <row r="1191" ht="36" customHeight="1" spans="1:5">
      <c r="A1191" s="568" t="s">
        <v>1140</v>
      </c>
      <c r="B1191" s="413"/>
      <c r="C1191" s="494"/>
      <c r="D1191" s="414" t="str">
        <f t="shared" si="19"/>
        <v> </v>
      </c>
      <c r="E1191" s="392"/>
    </row>
    <row r="1192" ht="36" customHeight="1" spans="1:5">
      <c r="A1192" s="568" t="s">
        <v>1141</v>
      </c>
      <c r="B1192" s="413"/>
      <c r="C1192" s="494"/>
      <c r="D1192" s="414" t="str">
        <f t="shared" si="19"/>
        <v> </v>
      </c>
      <c r="E1192" s="392"/>
    </row>
    <row r="1193" ht="36" customHeight="1" spans="1:5">
      <c r="A1193" s="568" t="s">
        <v>1142</v>
      </c>
      <c r="B1193" s="413"/>
      <c r="C1193" s="494"/>
      <c r="D1193" s="414" t="str">
        <f t="shared" si="19"/>
        <v> </v>
      </c>
      <c r="E1193" s="392"/>
    </row>
    <row r="1194" ht="36" customHeight="1" spans="1:5">
      <c r="A1194" s="568" t="s">
        <v>256</v>
      </c>
      <c r="B1194" s="413">
        <v>191</v>
      </c>
      <c r="C1194" s="494">
        <v>174</v>
      </c>
      <c r="D1194" s="414">
        <f t="shared" si="19"/>
        <v>-8.90052356020942</v>
      </c>
      <c r="E1194" s="392"/>
    </row>
    <row r="1195" ht="36" customHeight="1" spans="1:5">
      <c r="A1195" s="568" t="s">
        <v>1143</v>
      </c>
      <c r="B1195" s="413"/>
      <c r="C1195" s="494">
        <v>20</v>
      </c>
      <c r="D1195" s="414" t="str">
        <f t="shared" si="19"/>
        <v> </v>
      </c>
      <c r="E1195" s="392"/>
    </row>
    <row r="1196" ht="36" customHeight="1" spans="1:5">
      <c r="A1196" s="568" t="s">
        <v>1144</v>
      </c>
      <c r="B1196" s="413">
        <f>SUM(B1197:B1210)</f>
        <v>91</v>
      </c>
      <c r="C1196" s="494">
        <f>SUM(C1197:C1210)</f>
        <v>49</v>
      </c>
      <c r="D1196" s="414">
        <f t="shared" si="19"/>
        <v>-46.1538461538462</v>
      </c>
      <c r="E1196" s="392"/>
    </row>
    <row r="1197" ht="36" customHeight="1" spans="1:5">
      <c r="A1197" s="568" t="s">
        <v>247</v>
      </c>
      <c r="B1197" s="413">
        <v>33</v>
      </c>
      <c r="C1197" s="494">
        <v>32</v>
      </c>
      <c r="D1197" s="414">
        <f t="shared" si="19"/>
        <v>-3.03030303030303</v>
      </c>
      <c r="E1197" s="392"/>
    </row>
    <row r="1198" ht="36" customHeight="1" spans="1:5">
      <c r="A1198" s="568" t="s">
        <v>248</v>
      </c>
      <c r="B1198" s="413"/>
      <c r="C1198" s="494"/>
      <c r="D1198" s="414" t="str">
        <f t="shared" si="19"/>
        <v> </v>
      </c>
      <c r="E1198" s="392"/>
    </row>
    <row r="1199" ht="36" customHeight="1" spans="1:5">
      <c r="A1199" s="568" t="s">
        <v>249</v>
      </c>
      <c r="B1199" s="413"/>
      <c r="C1199" s="494"/>
      <c r="D1199" s="414" t="str">
        <f t="shared" si="19"/>
        <v> </v>
      </c>
      <c r="E1199" s="392"/>
    </row>
    <row r="1200" ht="36" customHeight="1" spans="1:5">
      <c r="A1200" s="568" t="s">
        <v>1145</v>
      </c>
      <c r="B1200" s="413">
        <v>19</v>
      </c>
      <c r="C1200" s="494">
        <v>17</v>
      </c>
      <c r="D1200" s="414">
        <f t="shared" si="19"/>
        <v>-10.5263157894737</v>
      </c>
      <c r="E1200" s="392"/>
    </row>
    <row r="1201" ht="36" customHeight="1" spans="1:5">
      <c r="A1201" s="568" t="s">
        <v>1146</v>
      </c>
      <c r="B1201" s="413"/>
      <c r="C1201" s="494"/>
      <c r="D1201" s="414" t="str">
        <f t="shared" si="19"/>
        <v> </v>
      </c>
      <c r="E1201" s="392"/>
    </row>
    <row r="1202" ht="36" customHeight="1" spans="1:5">
      <c r="A1202" s="568" t="s">
        <v>1147</v>
      </c>
      <c r="B1202" s="413"/>
      <c r="C1202" s="494"/>
      <c r="D1202" s="414" t="str">
        <f t="shared" si="19"/>
        <v> </v>
      </c>
      <c r="E1202" s="392"/>
    </row>
    <row r="1203" ht="36" customHeight="1" spans="1:5">
      <c r="A1203" s="568" t="s">
        <v>1148</v>
      </c>
      <c r="B1203" s="413"/>
      <c r="C1203" s="494"/>
      <c r="D1203" s="414" t="str">
        <f t="shared" si="19"/>
        <v> </v>
      </c>
      <c r="E1203" s="392"/>
    </row>
    <row r="1204" ht="36" customHeight="1" spans="1:5">
      <c r="A1204" s="568" t="s">
        <v>1149</v>
      </c>
      <c r="B1204" s="413">
        <v>39</v>
      </c>
      <c r="C1204" s="494"/>
      <c r="D1204" s="414">
        <f t="shared" si="19"/>
        <v>-100</v>
      </c>
      <c r="E1204" s="392"/>
    </row>
    <row r="1205" ht="36" customHeight="1" spans="1:5">
      <c r="A1205" s="568" t="s">
        <v>1150</v>
      </c>
      <c r="B1205" s="413"/>
      <c r="C1205" s="494"/>
      <c r="D1205" s="414" t="str">
        <f t="shared" si="19"/>
        <v> </v>
      </c>
      <c r="E1205" s="392"/>
    </row>
    <row r="1206" ht="36" customHeight="1" spans="1:5">
      <c r="A1206" s="568" t="s">
        <v>1151</v>
      </c>
      <c r="B1206" s="413"/>
      <c r="C1206" s="494"/>
      <c r="D1206" s="414" t="str">
        <f t="shared" si="19"/>
        <v> </v>
      </c>
      <c r="E1206" s="392"/>
    </row>
    <row r="1207" ht="36" customHeight="1" spans="1:5">
      <c r="A1207" s="568" t="s">
        <v>1152</v>
      </c>
      <c r="B1207" s="413"/>
      <c r="C1207" s="494"/>
      <c r="D1207" s="414" t="str">
        <f t="shared" si="19"/>
        <v> </v>
      </c>
      <c r="E1207" s="392"/>
    </row>
    <row r="1208" ht="36" customHeight="1" spans="1:5">
      <c r="A1208" s="568" t="s">
        <v>1153</v>
      </c>
      <c r="B1208" s="413"/>
      <c r="C1208" s="494"/>
      <c r="D1208" s="414" t="str">
        <f t="shared" si="19"/>
        <v> </v>
      </c>
      <c r="E1208" s="392"/>
    </row>
    <row r="1209" ht="36" customHeight="1" spans="1:5">
      <c r="A1209" s="568" t="s">
        <v>1154</v>
      </c>
      <c r="B1209" s="413"/>
      <c r="C1209" s="494"/>
      <c r="D1209" s="414" t="str">
        <f t="shared" si="19"/>
        <v> </v>
      </c>
      <c r="E1209" s="392"/>
    </row>
    <row r="1210" ht="36" customHeight="1" spans="1:5">
      <c r="A1210" s="568" t="s">
        <v>1155</v>
      </c>
      <c r="B1210" s="413"/>
      <c r="C1210" s="494"/>
      <c r="D1210" s="414" t="str">
        <f t="shared" si="19"/>
        <v> </v>
      </c>
      <c r="E1210" s="392"/>
    </row>
    <row r="1211" ht="36" customHeight="1" spans="1:5">
      <c r="A1211" s="568" t="s">
        <v>1156</v>
      </c>
      <c r="B1211" s="413"/>
      <c r="C1211" s="494"/>
      <c r="D1211" s="414" t="str">
        <f t="shared" si="19"/>
        <v> </v>
      </c>
      <c r="E1211" s="392"/>
    </row>
    <row r="1212" ht="36" customHeight="1" spans="1:5">
      <c r="A1212" s="568" t="s">
        <v>1157</v>
      </c>
      <c r="B1212" s="413"/>
      <c r="C1212" s="494"/>
      <c r="D1212" s="414" t="str">
        <f t="shared" si="19"/>
        <v> </v>
      </c>
      <c r="E1212" s="392"/>
    </row>
    <row r="1213" ht="36" customHeight="1" spans="1:5">
      <c r="A1213" s="568" t="s">
        <v>1158</v>
      </c>
      <c r="B1213" s="413">
        <f>B1214+B1224</f>
        <v>10953</v>
      </c>
      <c r="C1213" s="494">
        <v>13007</v>
      </c>
      <c r="D1213" s="414">
        <f t="shared" si="19"/>
        <v>18.7528530996074</v>
      </c>
      <c r="E1213" s="392"/>
    </row>
    <row r="1214" ht="36" customHeight="1" spans="1:5">
      <c r="A1214" s="568" t="s">
        <v>1159</v>
      </c>
      <c r="B1214" s="413">
        <f>SUM(B1215:B1223)</f>
        <v>930</v>
      </c>
      <c r="C1214" s="494">
        <f>SUM(C1215:C1223)</f>
        <v>2842</v>
      </c>
      <c r="D1214" s="414">
        <f t="shared" si="19"/>
        <v>205.591397849462</v>
      </c>
      <c r="E1214" s="392"/>
    </row>
    <row r="1215" ht="36" customHeight="1" spans="1:5">
      <c r="A1215" s="568" t="s">
        <v>1160</v>
      </c>
      <c r="B1215" s="413"/>
      <c r="C1215" s="494"/>
      <c r="D1215" s="414" t="str">
        <f t="shared" si="19"/>
        <v> </v>
      </c>
      <c r="E1215" s="392"/>
    </row>
    <row r="1216" ht="36" customHeight="1" spans="1:5">
      <c r="A1216" s="568" t="s">
        <v>1161</v>
      </c>
      <c r="B1216" s="413"/>
      <c r="C1216" s="494"/>
      <c r="D1216" s="414" t="str">
        <f t="shared" si="19"/>
        <v> </v>
      </c>
      <c r="E1216" s="392"/>
    </row>
    <row r="1217" ht="36" customHeight="1" spans="1:5">
      <c r="A1217" s="568" t="s">
        <v>1162</v>
      </c>
      <c r="B1217" s="413"/>
      <c r="C1217" s="494"/>
      <c r="D1217" s="414" t="str">
        <f t="shared" si="19"/>
        <v> </v>
      </c>
      <c r="E1217" s="392"/>
    </row>
    <row r="1218" ht="36" customHeight="1" spans="1:5">
      <c r="A1218" s="568" t="s">
        <v>1163</v>
      </c>
      <c r="B1218" s="413">
        <v>27</v>
      </c>
      <c r="C1218" s="494"/>
      <c r="D1218" s="414">
        <f t="shared" si="19"/>
        <v>-100</v>
      </c>
      <c r="E1218" s="392"/>
    </row>
    <row r="1219" ht="36" customHeight="1" spans="1:5">
      <c r="A1219" s="568" t="s">
        <v>1164</v>
      </c>
      <c r="B1219" s="413">
        <v>903</v>
      </c>
      <c r="C1219" s="494">
        <v>2842</v>
      </c>
      <c r="D1219" s="414">
        <f t="shared" si="19"/>
        <v>214.728682170543</v>
      </c>
      <c r="E1219" s="392"/>
    </row>
    <row r="1220" ht="36" customHeight="1" spans="1:5">
      <c r="A1220" s="568" t="s">
        <v>1165</v>
      </c>
      <c r="B1220" s="413"/>
      <c r="C1220" s="494"/>
      <c r="D1220" s="414" t="str">
        <f t="shared" si="19"/>
        <v> </v>
      </c>
      <c r="E1220" s="392"/>
    </row>
    <row r="1221" ht="36" customHeight="1" spans="1:5">
      <c r="A1221" s="568" t="s">
        <v>1166</v>
      </c>
      <c r="B1221" s="413"/>
      <c r="C1221" s="494"/>
      <c r="D1221" s="414" t="str">
        <f t="shared" ref="D1221:D1284" si="20">IFERROR((C1221-B1221)/B1221*100," ")</f>
        <v> </v>
      </c>
      <c r="E1221" s="392"/>
    </row>
    <row r="1222" ht="36" customHeight="1" spans="1:5">
      <c r="A1222" s="568" t="s">
        <v>1167</v>
      </c>
      <c r="B1222" s="413"/>
      <c r="C1222" s="494"/>
      <c r="D1222" s="414" t="str">
        <f t="shared" si="20"/>
        <v> </v>
      </c>
      <c r="E1222" s="392"/>
    </row>
    <row r="1223" ht="36" customHeight="1" spans="1:5">
      <c r="A1223" s="568" t="s">
        <v>1168</v>
      </c>
      <c r="B1223" s="413"/>
      <c r="C1223" s="494"/>
      <c r="D1223" s="414" t="str">
        <f t="shared" si="20"/>
        <v> </v>
      </c>
      <c r="E1223" s="392"/>
    </row>
    <row r="1224" ht="36" customHeight="1" spans="1:5">
      <c r="A1224" s="568" t="s">
        <v>1169</v>
      </c>
      <c r="B1224" s="413">
        <f>SUM(B1225:B1231)</f>
        <v>10023</v>
      </c>
      <c r="C1224" s="494">
        <f>SUM(C1225:C1231)</f>
        <v>10165</v>
      </c>
      <c r="D1224" s="414">
        <f t="shared" si="20"/>
        <v>1.41674149456251</v>
      </c>
      <c r="E1224" s="392"/>
    </row>
    <row r="1225" ht="36" customHeight="1" spans="1:5">
      <c r="A1225" s="568" t="s">
        <v>1170</v>
      </c>
      <c r="B1225" s="413">
        <v>9908</v>
      </c>
      <c r="C1225" s="494">
        <v>10165</v>
      </c>
      <c r="D1225" s="414">
        <f t="shared" si="20"/>
        <v>2.59386354461042</v>
      </c>
      <c r="E1225" s="392"/>
    </row>
    <row r="1226" ht="36" customHeight="1" spans="1:5">
      <c r="A1226" s="568" t="s">
        <v>1171</v>
      </c>
      <c r="B1226" s="413"/>
      <c r="C1226" s="494"/>
      <c r="D1226" s="414" t="str">
        <f t="shared" si="20"/>
        <v> </v>
      </c>
      <c r="E1226" s="392"/>
    </row>
    <row r="1227" ht="36" customHeight="1" spans="1:5">
      <c r="A1227" s="568" t="s">
        <v>1172</v>
      </c>
      <c r="B1227" s="413">
        <v>115</v>
      </c>
      <c r="C1227" s="494"/>
      <c r="D1227" s="414">
        <f t="shared" si="20"/>
        <v>-100</v>
      </c>
      <c r="E1227" s="392"/>
    </row>
    <row r="1228" ht="36" customHeight="1" spans="1:5">
      <c r="A1228" s="568" t="s">
        <v>1173</v>
      </c>
      <c r="B1228" s="413"/>
      <c r="C1228" s="494"/>
      <c r="D1228" s="414" t="str">
        <f t="shared" si="20"/>
        <v> </v>
      </c>
      <c r="E1228" s="392"/>
    </row>
    <row r="1229" ht="36" customHeight="1" spans="1:5">
      <c r="A1229" s="568" t="s">
        <v>1174</v>
      </c>
      <c r="B1229" s="413"/>
      <c r="C1229" s="494"/>
      <c r="D1229" s="414" t="str">
        <f t="shared" si="20"/>
        <v> </v>
      </c>
      <c r="E1229" s="392"/>
    </row>
    <row r="1230" ht="36" customHeight="1" spans="1:5">
      <c r="A1230" s="568" t="s">
        <v>1175</v>
      </c>
      <c r="B1230" s="413"/>
      <c r="C1230" s="494"/>
      <c r="D1230" s="414" t="str">
        <f t="shared" si="20"/>
        <v> </v>
      </c>
      <c r="E1230" s="392"/>
    </row>
    <row r="1231" ht="36" customHeight="1" spans="1:5">
      <c r="A1231" s="568" t="s">
        <v>1176</v>
      </c>
      <c r="B1231" s="413"/>
      <c r="C1231" s="494"/>
      <c r="D1231" s="414" t="str">
        <f t="shared" si="20"/>
        <v> </v>
      </c>
      <c r="E1231" s="392"/>
    </row>
    <row r="1232" ht="36" customHeight="1" spans="1:5">
      <c r="A1232" s="568" t="s">
        <v>1177</v>
      </c>
      <c r="B1232" s="413">
        <f>B1233+B1258</f>
        <v>164</v>
      </c>
      <c r="C1232" s="494">
        <f>C1233+C1258</f>
        <v>368</v>
      </c>
      <c r="D1232" s="414">
        <f t="shared" si="20"/>
        <v>124.390243902439</v>
      </c>
      <c r="E1232" s="392"/>
    </row>
    <row r="1233" ht="36" customHeight="1" spans="1:5">
      <c r="A1233" s="568" t="s">
        <v>1178</v>
      </c>
      <c r="B1233" s="413">
        <f>SUM(B1234:B1250)</f>
        <v>106</v>
      </c>
      <c r="C1233" s="494">
        <f>SUM(C1234:C1250)</f>
        <v>108</v>
      </c>
      <c r="D1233" s="414">
        <f t="shared" si="20"/>
        <v>1.88679245283019</v>
      </c>
      <c r="E1233" s="392"/>
    </row>
    <row r="1234" ht="36" customHeight="1" spans="1:5">
      <c r="A1234" s="568" t="s">
        <v>247</v>
      </c>
      <c r="B1234" s="413"/>
      <c r="C1234" s="494"/>
      <c r="D1234" s="414" t="str">
        <f t="shared" si="20"/>
        <v> </v>
      </c>
      <c r="E1234" s="392"/>
    </row>
    <row r="1235" ht="36" customHeight="1" spans="1:5">
      <c r="A1235" s="568" t="s">
        <v>248</v>
      </c>
      <c r="B1235" s="413"/>
      <c r="C1235" s="494"/>
      <c r="D1235" s="414" t="str">
        <f t="shared" si="20"/>
        <v> </v>
      </c>
      <c r="E1235" s="392"/>
    </row>
    <row r="1236" ht="36" customHeight="1" spans="1:5">
      <c r="A1236" s="568" t="s">
        <v>249</v>
      </c>
      <c r="B1236" s="413"/>
      <c r="C1236" s="494"/>
      <c r="D1236" s="414" t="str">
        <f t="shared" si="20"/>
        <v> </v>
      </c>
      <c r="E1236" s="392"/>
    </row>
    <row r="1237" ht="36" customHeight="1" spans="1:5">
      <c r="A1237" s="568" t="s">
        <v>1179</v>
      </c>
      <c r="B1237" s="413"/>
      <c r="C1237" s="494"/>
      <c r="D1237" s="414" t="str">
        <f t="shared" si="20"/>
        <v> </v>
      </c>
      <c r="E1237" s="392"/>
    </row>
    <row r="1238" ht="36" customHeight="1" spans="1:5">
      <c r="A1238" s="568" t="s">
        <v>1180</v>
      </c>
      <c r="B1238" s="413"/>
      <c r="C1238" s="494"/>
      <c r="D1238" s="414" t="str">
        <f t="shared" si="20"/>
        <v> </v>
      </c>
      <c r="E1238" s="392"/>
    </row>
    <row r="1239" ht="36" customHeight="1" spans="1:5">
      <c r="A1239" s="568" t="s">
        <v>1181</v>
      </c>
      <c r="B1239" s="413"/>
      <c r="C1239" s="494"/>
      <c r="D1239" s="414" t="str">
        <f t="shared" si="20"/>
        <v> </v>
      </c>
      <c r="E1239" s="392"/>
    </row>
    <row r="1240" ht="36" customHeight="1" spans="1:5">
      <c r="A1240" s="568" t="s">
        <v>1182</v>
      </c>
      <c r="B1240" s="413"/>
      <c r="C1240" s="494"/>
      <c r="D1240" s="414" t="str">
        <f t="shared" si="20"/>
        <v> </v>
      </c>
      <c r="E1240" s="392"/>
    </row>
    <row r="1241" ht="36" customHeight="1" spans="1:5">
      <c r="A1241" s="568" t="s">
        <v>1183</v>
      </c>
      <c r="B1241" s="413"/>
      <c r="C1241" s="494"/>
      <c r="D1241" s="414" t="str">
        <f t="shared" si="20"/>
        <v> </v>
      </c>
      <c r="E1241" s="392"/>
    </row>
    <row r="1242" ht="36" customHeight="1" spans="1:5">
      <c r="A1242" s="568" t="s">
        <v>1184</v>
      </c>
      <c r="B1242" s="413"/>
      <c r="C1242" s="494"/>
      <c r="D1242" s="414" t="str">
        <f t="shared" si="20"/>
        <v> </v>
      </c>
      <c r="E1242" s="392"/>
    </row>
    <row r="1243" ht="36" customHeight="1" spans="1:5">
      <c r="A1243" s="568" t="s">
        <v>1185</v>
      </c>
      <c r="B1243" s="413"/>
      <c r="C1243" s="494"/>
      <c r="D1243" s="414" t="str">
        <f t="shared" si="20"/>
        <v> </v>
      </c>
      <c r="E1243" s="392"/>
    </row>
    <row r="1244" ht="36" customHeight="1" spans="1:5">
      <c r="A1244" s="568" t="s">
        <v>1186</v>
      </c>
      <c r="B1244" s="413">
        <v>106</v>
      </c>
      <c r="C1244" s="494">
        <v>106</v>
      </c>
      <c r="D1244" s="414">
        <f t="shared" si="20"/>
        <v>0</v>
      </c>
      <c r="E1244" s="392"/>
    </row>
    <row r="1245" ht="36" customHeight="1" spans="1:5">
      <c r="A1245" s="568" t="s">
        <v>1187</v>
      </c>
      <c r="B1245" s="413"/>
      <c r="C1245" s="494">
        <v>2</v>
      </c>
      <c r="D1245" s="414" t="str">
        <f t="shared" si="20"/>
        <v> </v>
      </c>
      <c r="E1245" s="392"/>
    </row>
    <row r="1246" ht="36" customHeight="1" spans="1:5">
      <c r="A1246" s="568" t="s">
        <v>1188</v>
      </c>
      <c r="B1246" s="413"/>
      <c r="C1246" s="494"/>
      <c r="D1246" s="414" t="str">
        <f t="shared" si="20"/>
        <v> </v>
      </c>
      <c r="E1246" s="392"/>
    </row>
    <row r="1247" ht="36" customHeight="1" spans="1:5">
      <c r="A1247" s="568" t="s">
        <v>1189</v>
      </c>
      <c r="B1247" s="413"/>
      <c r="C1247" s="494"/>
      <c r="D1247" s="414" t="str">
        <f t="shared" si="20"/>
        <v> </v>
      </c>
      <c r="E1247" s="392"/>
    </row>
    <row r="1248" ht="36" customHeight="1" spans="1:5">
      <c r="A1248" s="568" t="s">
        <v>1190</v>
      </c>
      <c r="B1248" s="413"/>
      <c r="C1248" s="494"/>
      <c r="D1248" s="414" t="str">
        <f t="shared" si="20"/>
        <v> </v>
      </c>
      <c r="E1248" s="392"/>
    </row>
    <row r="1249" ht="36" customHeight="1" spans="1:5">
      <c r="A1249" s="568" t="s">
        <v>256</v>
      </c>
      <c r="B1249" s="413"/>
      <c r="C1249" s="494"/>
      <c r="D1249" s="414" t="str">
        <f t="shared" si="20"/>
        <v> </v>
      </c>
      <c r="E1249" s="392"/>
    </row>
    <row r="1250" ht="36" customHeight="1" spans="1:5">
      <c r="A1250" s="568" t="s">
        <v>1191</v>
      </c>
      <c r="B1250" s="413"/>
      <c r="C1250" s="494"/>
      <c r="D1250" s="414" t="str">
        <f t="shared" si="20"/>
        <v> </v>
      </c>
      <c r="E1250" s="392"/>
    </row>
    <row r="1251" ht="36" customHeight="1" spans="1:5">
      <c r="A1251" s="568" t="s">
        <v>1192</v>
      </c>
      <c r="B1251" s="413"/>
      <c r="C1251" s="494">
        <f>SUM(C1252:C1257)</f>
        <v>0</v>
      </c>
      <c r="D1251" s="414" t="str">
        <f t="shared" si="20"/>
        <v> </v>
      </c>
      <c r="E1251" s="392"/>
    </row>
    <row r="1252" ht="36" customHeight="1" spans="1:5">
      <c r="A1252" s="568" t="s">
        <v>1193</v>
      </c>
      <c r="B1252" s="413"/>
      <c r="C1252" s="494"/>
      <c r="D1252" s="414" t="str">
        <f t="shared" si="20"/>
        <v> </v>
      </c>
      <c r="E1252" s="392"/>
    </row>
    <row r="1253" ht="36" customHeight="1" spans="1:5">
      <c r="A1253" s="568" t="s">
        <v>1194</v>
      </c>
      <c r="B1253" s="413"/>
      <c r="C1253" s="494"/>
      <c r="D1253" s="414" t="str">
        <f t="shared" si="20"/>
        <v> </v>
      </c>
      <c r="E1253" s="392"/>
    </row>
    <row r="1254" ht="36" customHeight="1" spans="1:5">
      <c r="A1254" s="568" t="s">
        <v>1195</v>
      </c>
      <c r="B1254" s="413"/>
      <c r="C1254" s="494"/>
      <c r="D1254" s="414" t="str">
        <f t="shared" si="20"/>
        <v> </v>
      </c>
      <c r="E1254" s="392"/>
    </row>
    <row r="1255" ht="36" customHeight="1" spans="1:5">
      <c r="A1255" s="568" t="s">
        <v>1196</v>
      </c>
      <c r="B1255" s="413"/>
      <c r="C1255" s="494"/>
      <c r="D1255" s="414" t="str">
        <f t="shared" si="20"/>
        <v> </v>
      </c>
      <c r="E1255" s="392"/>
    </row>
    <row r="1256" ht="36" customHeight="1" spans="1:5">
      <c r="A1256" s="568" t="s">
        <v>1197</v>
      </c>
      <c r="B1256" s="413"/>
      <c r="C1256" s="494"/>
      <c r="D1256" s="414" t="str">
        <f t="shared" si="20"/>
        <v> </v>
      </c>
      <c r="E1256" s="392"/>
    </row>
    <row r="1257" ht="36" customHeight="1" spans="1:5">
      <c r="A1257" s="568" t="s">
        <v>1198</v>
      </c>
      <c r="B1257" s="413"/>
      <c r="C1257" s="494"/>
      <c r="D1257" s="414" t="str">
        <f t="shared" si="20"/>
        <v> </v>
      </c>
      <c r="E1257" s="392"/>
    </row>
    <row r="1258" ht="36" customHeight="1" spans="1:5">
      <c r="A1258" s="568" t="s">
        <v>1199</v>
      </c>
      <c r="B1258" s="413">
        <f>SUM(B1259:B1275)</f>
        <v>58</v>
      </c>
      <c r="C1258" s="494">
        <f>SUM(C1259:C1275)</f>
        <v>260</v>
      </c>
      <c r="D1258" s="414">
        <f t="shared" si="20"/>
        <v>348.275862068966</v>
      </c>
      <c r="E1258" s="392"/>
    </row>
    <row r="1259" ht="36" customHeight="1" spans="1:5">
      <c r="A1259" s="568" t="s">
        <v>1200</v>
      </c>
      <c r="B1259" s="413">
        <v>58</v>
      </c>
      <c r="C1259" s="494">
        <v>57</v>
      </c>
      <c r="D1259" s="414">
        <f t="shared" si="20"/>
        <v>-1.72413793103448</v>
      </c>
      <c r="E1259" s="392"/>
    </row>
    <row r="1260" ht="36" customHeight="1" spans="1:5">
      <c r="A1260" s="568" t="s">
        <v>1201</v>
      </c>
      <c r="B1260" s="413"/>
      <c r="C1260" s="494">
        <v>203</v>
      </c>
      <c r="D1260" s="414" t="str">
        <f t="shared" si="20"/>
        <v> </v>
      </c>
      <c r="E1260" s="392"/>
    </row>
    <row r="1261" ht="36" customHeight="1" spans="1:5">
      <c r="A1261" s="568" t="s">
        <v>1202</v>
      </c>
      <c r="B1261" s="413"/>
      <c r="C1261" s="494"/>
      <c r="D1261" s="414" t="str">
        <f t="shared" si="20"/>
        <v> </v>
      </c>
      <c r="E1261" s="392"/>
    </row>
    <row r="1262" ht="36" customHeight="1" spans="1:5">
      <c r="A1262" s="568" t="s">
        <v>1203</v>
      </c>
      <c r="B1262" s="413"/>
      <c r="C1262" s="494"/>
      <c r="D1262" s="414" t="str">
        <f t="shared" si="20"/>
        <v> </v>
      </c>
      <c r="E1262" s="392"/>
    </row>
    <row r="1263" ht="36" customHeight="1" spans="1:5">
      <c r="A1263" s="568" t="s">
        <v>1204</v>
      </c>
      <c r="B1263" s="413"/>
      <c r="C1263" s="494"/>
      <c r="D1263" s="414" t="str">
        <f t="shared" si="20"/>
        <v> </v>
      </c>
      <c r="E1263" s="392"/>
    </row>
    <row r="1264" ht="36" customHeight="1" spans="1:5">
      <c r="A1264" s="568" t="s">
        <v>1205</v>
      </c>
      <c r="B1264" s="413"/>
      <c r="C1264" s="494"/>
      <c r="D1264" s="414" t="str">
        <f t="shared" si="20"/>
        <v> </v>
      </c>
      <c r="E1264" s="392"/>
    </row>
    <row r="1265" ht="36" customHeight="1" spans="1:5">
      <c r="A1265" s="568" t="s">
        <v>1206</v>
      </c>
      <c r="B1265" s="413"/>
      <c r="C1265" s="494"/>
      <c r="D1265" s="414" t="str">
        <f t="shared" si="20"/>
        <v> </v>
      </c>
      <c r="E1265" s="392"/>
    </row>
    <row r="1266" ht="36" customHeight="1" spans="1:5">
      <c r="A1266" s="568" t="s">
        <v>1207</v>
      </c>
      <c r="B1266" s="413"/>
      <c r="C1266" s="494"/>
      <c r="D1266" s="414" t="str">
        <f t="shared" si="20"/>
        <v> </v>
      </c>
      <c r="E1266" s="392"/>
    </row>
    <row r="1267" ht="36" customHeight="1" spans="1:5">
      <c r="A1267" s="568" t="s">
        <v>1208</v>
      </c>
      <c r="B1267" s="413"/>
      <c r="C1267" s="494"/>
      <c r="D1267" s="414" t="str">
        <f t="shared" si="20"/>
        <v> </v>
      </c>
      <c r="E1267" s="392"/>
    </row>
    <row r="1268" ht="36" customHeight="1" spans="1:5">
      <c r="A1268" s="568" t="s">
        <v>1209</v>
      </c>
      <c r="B1268" s="413"/>
      <c r="C1268" s="494"/>
      <c r="D1268" s="414" t="str">
        <f t="shared" si="20"/>
        <v> </v>
      </c>
      <c r="E1268" s="392"/>
    </row>
    <row r="1269" ht="36" customHeight="1" spans="1:5">
      <c r="A1269" s="568" t="s">
        <v>1210</v>
      </c>
      <c r="B1269" s="413"/>
      <c r="C1269" s="494"/>
      <c r="D1269" s="414" t="str">
        <f t="shared" si="20"/>
        <v> </v>
      </c>
      <c r="E1269" s="392"/>
    </row>
    <row r="1270" ht="36" customHeight="1" spans="1:5">
      <c r="A1270" s="568" t="s">
        <v>1211</v>
      </c>
      <c r="B1270" s="413"/>
      <c r="C1270" s="494"/>
      <c r="D1270" s="414" t="str">
        <f t="shared" si="20"/>
        <v> </v>
      </c>
      <c r="E1270" s="392"/>
    </row>
    <row r="1271" ht="36" customHeight="1" spans="1:5">
      <c r="A1271" s="568" t="s">
        <v>1212</v>
      </c>
      <c r="B1271" s="413"/>
      <c r="C1271" s="494"/>
      <c r="D1271" s="414" t="str">
        <f t="shared" si="20"/>
        <v> </v>
      </c>
      <c r="E1271" s="392"/>
    </row>
    <row r="1272" ht="36" customHeight="1" spans="1:5">
      <c r="A1272" s="568" t="s">
        <v>1213</v>
      </c>
      <c r="B1272" s="413"/>
      <c r="C1272" s="494"/>
      <c r="D1272" s="414" t="str">
        <f t="shared" si="20"/>
        <v> </v>
      </c>
      <c r="E1272" s="392"/>
    </row>
    <row r="1273" ht="36" customHeight="1" spans="1:5">
      <c r="A1273" s="568" t="s">
        <v>1214</v>
      </c>
      <c r="B1273" s="413"/>
      <c r="C1273" s="494"/>
      <c r="D1273" s="414" t="str">
        <f t="shared" si="20"/>
        <v> </v>
      </c>
      <c r="E1273" s="392"/>
    </row>
    <row r="1274" ht="36" customHeight="1" spans="1:5">
      <c r="A1274" s="568" t="s">
        <v>1215</v>
      </c>
      <c r="B1274" s="413"/>
      <c r="C1274" s="494"/>
      <c r="D1274" s="414" t="str">
        <f t="shared" si="20"/>
        <v> </v>
      </c>
      <c r="E1274" s="392"/>
    </row>
    <row r="1275" ht="36" customHeight="1" spans="1:5">
      <c r="A1275" s="568" t="s">
        <v>1216</v>
      </c>
      <c r="B1275" s="413"/>
      <c r="C1275" s="494"/>
      <c r="D1275" s="414" t="str">
        <f t="shared" si="20"/>
        <v> </v>
      </c>
      <c r="E1275" s="392"/>
    </row>
    <row r="1276" ht="36" customHeight="1" spans="1:5">
      <c r="A1276" s="568" t="s">
        <v>1217</v>
      </c>
      <c r="B1276" s="413"/>
      <c r="C1276" s="494"/>
      <c r="D1276" s="414" t="str">
        <f t="shared" si="20"/>
        <v> </v>
      </c>
      <c r="E1276" s="392"/>
    </row>
    <row r="1277" ht="36" customHeight="1" spans="1:5">
      <c r="A1277" s="568" t="s">
        <v>1218</v>
      </c>
      <c r="B1277" s="413">
        <f>B1278+B1289+B1304+B1317+B1321+B1325</f>
        <v>1579</v>
      </c>
      <c r="C1277" s="494">
        <v>1922</v>
      </c>
      <c r="D1277" s="414">
        <f t="shared" si="20"/>
        <v>21.7226092463585</v>
      </c>
      <c r="E1277" s="392"/>
    </row>
    <row r="1278" ht="36" customHeight="1" spans="1:5">
      <c r="A1278" s="568" t="s">
        <v>1219</v>
      </c>
      <c r="B1278" s="413">
        <f>SUM(B1279:B1288)</f>
        <v>656</v>
      </c>
      <c r="C1278" s="494">
        <f>SUM(C1279:C1288)</f>
        <v>726</v>
      </c>
      <c r="D1278" s="414">
        <f t="shared" si="20"/>
        <v>10.6707317073171</v>
      </c>
      <c r="E1278" s="392"/>
    </row>
    <row r="1279" ht="36" customHeight="1" spans="1:5">
      <c r="A1279" s="568" t="s">
        <v>247</v>
      </c>
      <c r="B1279" s="413">
        <v>616</v>
      </c>
      <c r="C1279" s="494">
        <v>471</v>
      </c>
      <c r="D1279" s="414">
        <f t="shared" si="20"/>
        <v>-23.538961038961</v>
      </c>
      <c r="E1279" s="392"/>
    </row>
    <row r="1280" ht="36" customHeight="1" spans="1:5">
      <c r="A1280" s="568" t="s">
        <v>248</v>
      </c>
      <c r="B1280" s="413"/>
      <c r="C1280" s="494">
        <v>3</v>
      </c>
      <c r="D1280" s="414" t="str">
        <f t="shared" si="20"/>
        <v> </v>
      </c>
      <c r="E1280" s="392"/>
    </row>
    <row r="1281" ht="36" customHeight="1" spans="1:5">
      <c r="A1281" s="568" t="s">
        <v>249</v>
      </c>
      <c r="B1281" s="413"/>
      <c r="C1281" s="494"/>
      <c r="D1281" s="414" t="str">
        <f t="shared" si="20"/>
        <v> </v>
      </c>
      <c r="E1281" s="392"/>
    </row>
    <row r="1282" ht="36" customHeight="1" spans="1:5">
      <c r="A1282" s="568" t="s">
        <v>1220</v>
      </c>
      <c r="B1282" s="413"/>
      <c r="C1282" s="494">
        <v>55</v>
      </c>
      <c r="D1282" s="414" t="str">
        <f t="shared" si="20"/>
        <v> </v>
      </c>
      <c r="E1282" s="392"/>
    </row>
    <row r="1283" ht="36" customHeight="1" spans="1:5">
      <c r="A1283" s="568" t="s">
        <v>1221</v>
      </c>
      <c r="B1283" s="413"/>
      <c r="C1283" s="494"/>
      <c r="D1283" s="414" t="str">
        <f t="shared" si="20"/>
        <v> </v>
      </c>
      <c r="E1283" s="392"/>
    </row>
    <row r="1284" ht="36" customHeight="1" spans="1:5">
      <c r="A1284" s="568" t="s">
        <v>1222</v>
      </c>
      <c r="B1284" s="413"/>
      <c r="C1284" s="494">
        <v>92</v>
      </c>
      <c r="D1284" s="414" t="str">
        <f t="shared" si="20"/>
        <v> </v>
      </c>
      <c r="E1284" s="392"/>
    </row>
    <row r="1285" ht="36" customHeight="1" spans="1:5">
      <c r="A1285" s="568" t="s">
        <v>1223</v>
      </c>
      <c r="B1285" s="413"/>
      <c r="C1285" s="494"/>
      <c r="D1285" s="414" t="str">
        <f t="shared" ref="D1285:D1348" si="21">IFERROR((C1285-B1285)/B1285*100," ")</f>
        <v> </v>
      </c>
      <c r="E1285" s="392"/>
    </row>
    <row r="1286" ht="36" customHeight="1" spans="1:5">
      <c r="A1286" s="568" t="s">
        <v>1224</v>
      </c>
      <c r="B1286" s="413">
        <v>36</v>
      </c>
      <c r="C1286" s="494">
        <v>94</v>
      </c>
      <c r="D1286" s="414">
        <f t="shared" si="21"/>
        <v>161.111111111111</v>
      </c>
      <c r="E1286" s="392"/>
    </row>
    <row r="1287" ht="36" customHeight="1" spans="1:5">
      <c r="A1287" s="568" t="s">
        <v>256</v>
      </c>
      <c r="B1287" s="413">
        <v>4</v>
      </c>
      <c r="C1287" s="494">
        <v>11</v>
      </c>
      <c r="D1287" s="414">
        <f t="shared" si="21"/>
        <v>175</v>
      </c>
      <c r="E1287" s="392"/>
    </row>
    <row r="1288" ht="36" customHeight="1" spans="1:5">
      <c r="A1288" s="568" t="s">
        <v>1225</v>
      </c>
      <c r="B1288" s="413"/>
      <c r="C1288" s="494"/>
      <c r="D1288" s="414" t="str">
        <f t="shared" si="21"/>
        <v> </v>
      </c>
      <c r="E1288" s="392"/>
    </row>
    <row r="1289" ht="36" customHeight="1" spans="1:5">
      <c r="A1289" s="568" t="s">
        <v>1226</v>
      </c>
      <c r="B1289" s="413">
        <f>SUM(B1290:B1299)</f>
        <v>688</v>
      </c>
      <c r="C1289" s="494">
        <f>SUM(C1290:C1299)</f>
        <v>864</v>
      </c>
      <c r="D1289" s="414">
        <f t="shared" si="21"/>
        <v>25.5813953488372</v>
      </c>
      <c r="E1289" s="392"/>
    </row>
    <row r="1290" ht="36" customHeight="1" spans="1:5">
      <c r="A1290" s="568" t="s">
        <v>247</v>
      </c>
      <c r="B1290" s="413">
        <v>608</v>
      </c>
      <c r="C1290" s="494">
        <v>764</v>
      </c>
      <c r="D1290" s="414">
        <f t="shared" si="21"/>
        <v>25.6578947368421</v>
      </c>
      <c r="E1290" s="392"/>
    </row>
    <row r="1291" ht="36" customHeight="1" spans="1:5">
      <c r="A1291" s="568" t="s">
        <v>248</v>
      </c>
      <c r="B1291" s="413"/>
      <c r="C1291" s="494"/>
      <c r="D1291" s="414" t="str">
        <f t="shared" si="21"/>
        <v> </v>
      </c>
      <c r="E1291" s="392"/>
    </row>
    <row r="1292" ht="36" customHeight="1" spans="1:5">
      <c r="A1292" s="568" t="s">
        <v>249</v>
      </c>
      <c r="B1292" s="413"/>
      <c r="C1292" s="494"/>
      <c r="D1292" s="414" t="str">
        <f t="shared" si="21"/>
        <v> </v>
      </c>
      <c r="E1292" s="392"/>
    </row>
    <row r="1293" ht="36" customHeight="1" spans="1:5">
      <c r="A1293" s="568" t="s">
        <v>1227</v>
      </c>
      <c r="B1293" s="413">
        <v>80</v>
      </c>
      <c r="C1293" s="494">
        <v>100</v>
      </c>
      <c r="D1293" s="414">
        <f t="shared" si="21"/>
        <v>25</v>
      </c>
      <c r="E1293" s="392"/>
    </row>
    <row r="1294" ht="36" customHeight="1" spans="1:5">
      <c r="A1294" s="568" t="s">
        <v>256</v>
      </c>
      <c r="B1294" s="413"/>
      <c r="C1294" s="494"/>
      <c r="D1294" s="414" t="str">
        <f t="shared" si="21"/>
        <v> </v>
      </c>
      <c r="E1294" s="392"/>
    </row>
    <row r="1295" ht="36" customHeight="1" spans="1:5">
      <c r="A1295" s="568" t="s">
        <v>1228</v>
      </c>
      <c r="B1295" s="413"/>
      <c r="C1295" s="494"/>
      <c r="D1295" s="414" t="str">
        <f t="shared" si="21"/>
        <v> </v>
      </c>
      <c r="E1295" s="392"/>
    </row>
    <row r="1296" ht="36" customHeight="1" spans="1:5">
      <c r="A1296" s="568" t="s">
        <v>1229</v>
      </c>
      <c r="B1296" s="413"/>
      <c r="C1296" s="494"/>
      <c r="D1296" s="414" t="str">
        <f t="shared" si="21"/>
        <v> </v>
      </c>
      <c r="E1296" s="392"/>
    </row>
    <row r="1297" ht="36" customHeight="1" spans="1:5">
      <c r="A1297" s="568" t="s">
        <v>247</v>
      </c>
      <c r="B1297" s="413"/>
      <c r="C1297" s="494"/>
      <c r="D1297" s="414" t="str">
        <f t="shared" si="21"/>
        <v> </v>
      </c>
      <c r="E1297" s="392"/>
    </row>
    <row r="1298" ht="36" customHeight="1" spans="1:5">
      <c r="A1298" s="568" t="s">
        <v>248</v>
      </c>
      <c r="B1298" s="413"/>
      <c r="C1298" s="494"/>
      <c r="D1298" s="414" t="str">
        <f t="shared" si="21"/>
        <v> </v>
      </c>
      <c r="E1298" s="392"/>
    </row>
    <row r="1299" ht="36" customHeight="1" spans="1:5">
      <c r="A1299" s="568" t="s">
        <v>249</v>
      </c>
      <c r="B1299" s="413"/>
      <c r="C1299" s="494"/>
      <c r="D1299" s="414" t="str">
        <f t="shared" si="21"/>
        <v> </v>
      </c>
      <c r="E1299" s="392"/>
    </row>
    <row r="1300" ht="36" customHeight="1" spans="1:5">
      <c r="A1300" s="568" t="s">
        <v>1230</v>
      </c>
      <c r="B1300" s="413"/>
      <c r="C1300" s="494"/>
      <c r="D1300" s="414" t="str">
        <f t="shared" si="21"/>
        <v> </v>
      </c>
      <c r="E1300" s="392"/>
    </row>
    <row r="1301" ht="36" customHeight="1" spans="1:5">
      <c r="A1301" s="568" t="s">
        <v>1231</v>
      </c>
      <c r="B1301" s="413"/>
      <c r="C1301" s="494"/>
      <c r="D1301" s="414" t="str">
        <f t="shared" si="21"/>
        <v> </v>
      </c>
      <c r="E1301" s="392"/>
    </row>
    <row r="1302" ht="36" customHeight="1" spans="1:5">
      <c r="A1302" s="568" t="s">
        <v>256</v>
      </c>
      <c r="B1302" s="413"/>
      <c r="C1302" s="494"/>
      <c r="D1302" s="414" t="str">
        <f t="shared" si="21"/>
        <v> </v>
      </c>
      <c r="E1302" s="392"/>
    </row>
    <row r="1303" ht="36" customHeight="1" spans="1:5">
      <c r="A1303" s="568" t="s">
        <v>1232</v>
      </c>
      <c r="B1303" s="413"/>
      <c r="C1303" s="494"/>
      <c r="D1303" s="414" t="str">
        <f t="shared" si="21"/>
        <v> </v>
      </c>
      <c r="E1303" s="392"/>
    </row>
    <row r="1304" ht="36" customHeight="1" spans="1:5">
      <c r="A1304" s="568" t="s">
        <v>1233</v>
      </c>
      <c r="B1304" s="413">
        <f>SUM(B1305:B1316)</f>
        <v>92</v>
      </c>
      <c r="C1304" s="494">
        <f>SUM(C1305:C1316)</f>
        <v>82</v>
      </c>
      <c r="D1304" s="414">
        <f t="shared" si="21"/>
        <v>-10.8695652173913</v>
      </c>
      <c r="E1304" s="392"/>
    </row>
    <row r="1305" ht="36" customHeight="1" spans="1:5">
      <c r="A1305" s="568" t="s">
        <v>247</v>
      </c>
      <c r="B1305" s="413">
        <v>9</v>
      </c>
      <c r="C1305" s="494"/>
      <c r="D1305" s="414">
        <f t="shared" si="21"/>
        <v>-100</v>
      </c>
      <c r="E1305" s="392"/>
    </row>
    <row r="1306" ht="36" customHeight="1" spans="1:5">
      <c r="A1306" s="568" t="s">
        <v>248</v>
      </c>
      <c r="B1306" s="413"/>
      <c r="C1306" s="494"/>
      <c r="D1306" s="414" t="str">
        <f t="shared" si="21"/>
        <v> </v>
      </c>
      <c r="E1306" s="392"/>
    </row>
    <row r="1307" ht="36" customHeight="1" spans="1:5">
      <c r="A1307" s="568" t="s">
        <v>249</v>
      </c>
      <c r="B1307" s="413"/>
      <c r="C1307" s="494"/>
      <c r="D1307" s="414" t="str">
        <f t="shared" si="21"/>
        <v> </v>
      </c>
      <c r="E1307" s="392"/>
    </row>
    <row r="1308" ht="36" customHeight="1" spans="1:5">
      <c r="A1308" s="568" t="s">
        <v>1234</v>
      </c>
      <c r="B1308" s="413"/>
      <c r="C1308" s="494"/>
      <c r="D1308" s="414" t="str">
        <f t="shared" si="21"/>
        <v> </v>
      </c>
      <c r="E1308" s="392"/>
    </row>
    <row r="1309" ht="36" customHeight="1" spans="1:5">
      <c r="A1309" s="568" t="s">
        <v>1235</v>
      </c>
      <c r="B1309" s="413">
        <v>1</v>
      </c>
      <c r="C1309" s="494">
        <v>2</v>
      </c>
      <c r="D1309" s="414">
        <f t="shared" si="21"/>
        <v>100</v>
      </c>
      <c r="E1309" s="392"/>
    </row>
    <row r="1310" ht="36" customHeight="1" spans="1:5">
      <c r="A1310" s="568" t="s">
        <v>1236</v>
      </c>
      <c r="B1310" s="413"/>
      <c r="C1310" s="494"/>
      <c r="D1310" s="414" t="str">
        <f t="shared" si="21"/>
        <v> </v>
      </c>
      <c r="E1310" s="392"/>
    </row>
    <row r="1311" ht="36" customHeight="1" spans="1:5">
      <c r="A1311" s="568" t="s">
        <v>1237</v>
      </c>
      <c r="B1311" s="413"/>
      <c r="C1311" s="494"/>
      <c r="D1311" s="414" t="str">
        <f t="shared" si="21"/>
        <v> </v>
      </c>
      <c r="E1311" s="392"/>
    </row>
    <row r="1312" ht="36" customHeight="1" spans="1:5">
      <c r="A1312" s="568" t="s">
        <v>1238</v>
      </c>
      <c r="B1312" s="413"/>
      <c r="C1312" s="494"/>
      <c r="D1312" s="414" t="str">
        <f t="shared" si="21"/>
        <v> </v>
      </c>
      <c r="E1312" s="392"/>
    </row>
    <row r="1313" ht="36" customHeight="1" spans="1:5">
      <c r="A1313" s="568" t="s">
        <v>1239</v>
      </c>
      <c r="B1313" s="413"/>
      <c r="C1313" s="494"/>
      <c r="D1313" s="414" t="str">
        <f t="shared" si="21"/>
        <v> </v>
      </c>
      <c r="E1313" s="392"/>
    </row>
    <row r="1314" ht="36" customHeight="1" spans="1:5">
      <c r="A1314" s="568" t="s">
        <v>1240</v>
      </c>
      <c r="B1314" s="413"/>
      <c r="C1314" s="494"/>
      <c r="D1314" s="414" t="str">
        <f t="shared" si="21"/>
        <v> </v>
      </c>
      <c r="E1314" s="392"/>
    </row>
    <row r="1315" ht="36" customHeight="1" spans="1:5">
      <c r="A1315" s="568" t="s">
        <v>1241</v>
      </c>
      <c r="B1315" s="413">
        <v>82</v>
      </c>
      <c r="C1315" s="494">
        <v>80</v>
      </c>
      <c r="D1315" s="414">
        <f t="shared" si="21"/>
        <v>-2.4390243902439</v>
      </c>
      <c r="E1315" s="392"/>
    </row>
    <row r="1316" ht="36" customHeight="1" spans="1:5">
      <c r="A1316" s="568" t="s">
        <v>1242</v>
      </c>
      <c r="B1316" s="413"/>
      <c r="C1316" s="494"/>
      <c r="D1316" s="414" t="str">
        <f t="shared" si="21"/>
        <v> </v>
      </c>
      <c r="E1316" s="392"/>
    </row>
    <row r="1317" ht="36" customHeight="1" spans="1:5">
      <c r="A1317" s="568" t="s">
        <v>1243</v>
      </c>
      <c r="B1317" s="413">
        <f>SUM(B1318:B1320)</f>
        <v>12</v>
      </c>
      <c r="C1317" s="494">
        <f>SUM(C1318:C1320)</f>
        <v>20</v>
      </c>
      <c r="D1317" s="414">
        <f t="shared" si="21"/>
        <v>66.6666666666667</v>
      </c>
      <c r="E1317" s="392"/>
    </row>
    <row r="1318" ht="36" customHeight="1" spans="1:5">
      <c r="A1318" s="568" t="s">
        <v>1244</v>
      </c>
      <c r="B1318" s="413">
        <v>12</v>
      </c>
      <c r="C1318" s="494">
        <v>20</v>
      </c>
      <c r="D1318" s="414">
        <f t="shared" si="21"/>
        <v>66.6666666666667</v>
      </c>
      <c r="E1318" s="392"/>
    </row>
    <row r="1319" ht="36" customHeight="1" spans="1:5">
      <c r="A1319" s="568" t="s">
        <v>1245</v>
      </c>
      <c r="B1319" s="413"/>
      <c r="C1319" s="494"/>
      <c r="D1319" s="414" t="str">
        <f t="shared" si="21"/>
        <v> </v>
      </c>
      <c r="E1319" s="392"/>
    </row>
    <row r="1320" ht="36" customHeight="1" spans="1:5">
      <c r="A1320" s="568" t="s">
        <v>1246</v>
      </c>
      <c r="B1320" s="413"/>
      <c r="C1320" s="494"/>
      <c r="D1320" s="414" t="str">
        <f t="shared" si="21"/>
        <v> </v>
      </c>
      <c r="E1320" s="392"/>
    </row>
    <row r="1321" ht="36" customHeight="1" spans="1:5">
      <c r="A1321" s="568" t="s">
        <v>1247</v>
      </c>
      <c r="B1321" s="413">
        <f>SUM(B1322:B1324)</f>
        <v>81</v>
      </c>
      <c r="C1321" s="494">
        <f>SUM(C1322:C1324)</f>
        <v>230</v>
      </c>
      <c r="D1321" s="414">
        <f t="shared" si="21"/>
        <v>183.950617283951</v>
      </c>
      <c r="E1321" s="392"/>
    </row>
    <row r="1322" ht="36" customHeight="1" spans="1:5">
      <c r="A1322" s="568" t="s">
        <v>1248</v>
      </c>
      <c r="B1322" s="413">
        <v>81</v>
      </c>
      <c r="C1322" s="494">
        <v>230</v>
      </c>
      <c r="D1322" s="414">
        <f t="shared" si="21"/>
        <v>183.950617283951</v>
      </c>
      <c r="E1322" s="392"/>
    </row>
    <row r="1323" ht="36" customHeight="1" spans="1:5">
      <c r="A1323" s="568" t="s">
        <v>1249</v>
      </c>
      <c r="B1323" s="413"/>
      <c r="C1323" s="494"/>
      <c r="D1323" s="414" t="str">
        <f t="shared" si="21"/>
        <v> </v>
      </c>
      <c r="E1323" s="392"/>
    </row>
    <row r="1324" ht="36" customHeight="1" spans="1:5">
      <c r="A1324" s="568" t="s">
        <v>1250</v>
      </c>
      <c r="B1324" s="413"/>
      <c r="C1324" s="494"/>
      <c r="D1324" s="414" t="str">
        <f t="shared" si="21"/>
        <v> </v>
      </c>
      <c r="E1324" s="392"/>
    </row>
    <row r="1325" ht="36" customHeight="1" spans="1:5">
      <c r="A1325" s="568" t="s">
        <v>1251</v>
      </c>
      <c r="B1325" s="413">
        <f>SUM(B1326)</f>
        <v>50</v>
      </c>
      <c r="C1325" s="494"/>
      <c r="D1325" s="414">
        <f t="shared" si="21"/>
        <v>-100</v>
      </c>
      <c r="E1325" s="392"/>
    </row>
    <row r="1326" ht="36" customHeight="1" spans="1:5">
      <c r="A1326" s="568" t="s">
        <v>1252</v>
      </c>
      <c r="B1326" s="413">
        <v>50</v>
      </c>
      <c r="C1326" s="494"/>
      <c r="D1326" s="414">
        <f t="shared" si="21"/>
        <v>-100</v>
      </c>
      <c r="E1326" s="392"/>
    </row>
    <row r="1327" ht="36" customHeight="1" spans="1:5">
      <c r="A1327" s="568" t="s">
        <v>1253</v>
      </c>
      <c r="B1327" s="413"/>
      <c r="C1327" s="494">
        <v>3000</v>
      </c>
      <c r="D1327" s="414" t="str">
        <f t="shared" si="21"/>
        <v> </v>
      </c>
      <c r="E1327" s="392"/>
    </row>
    <row r="1328" ht="36" customHeight="1" spans="1:5">
      <c r="A1328" s="568" t="s">
        <v>1254</v>
      </c>
      <c r="B1328" s="413">
        <f>SUM(B1329:B1330)</f>
        <v>526</v>
      </c>
      <c r="C1328" s="494">
        <f>SUM(C1329:C1330)</f>
        <v>6000</v>
      </c>
      <c r="D1328" s="414">
        <f t="shared" si="21"/>
        <v>1040.68441064639</v>
      </c>
      <c r="E1328" s="392"/>
    </row>
    <row r="1329" ht="36" customHeight="1" spans="1:5">
      <c r="A1329" s="568" t="s">
        <v>1255</v>
      </c>
      <c r="B1329" s="413"/>
      <c r="C1329" s="494">
        <v>0</v>
      </c>
      <c r="D1329" s="414" t="str">
        <f t="shared" si="21"/>
        <v> </v>
      </c>
      <c r="E1329" s="392"/>
    </row>
    <row r="1330" ht="36" customHeight="1" spans="1:5">
      <c r="A1330" s="568" t="s">
        <v>1119</v>
      </c>
      <c r="B1330" s="413">
        <v>526</v>
      </c>
      <c r="C1330" s="494">
        <v>6000</v>
      </c>
      <c r="D1330" s="414">
        <f t="shared" si="21"/>
        <v>1040.68441064639</v>
      </c>
      <c r="E1330" s="392"/>
    </row>
    <row r="1331" ht="36" customHeight="1" spans="1:5">
      <c r="A1331" s="568" t="s">
        <v>1256</v>
      </c>
      <c r="B1331" s="413">
        <f>SUM(B1333)</f>
        <v>13612</v>
      </c>
      <c r="C1331" s="494">
        <f>SUM(C1332:C1336)</f>
        <v>11766</v>
      </c>
      <c r="D1331" s="414">
        <f t="shared" si="21"/>
        <v>-13.5615633264766</v>
      </c>
      <c r="E1331" s="392"/>
    </row>
    <row r="1332" ht="36" customHeight="1" spans="1:5">
      <c r="A1332" s="568" t="s">
        <v>1257</v>
      </c>
      <c r="B1332" s="413"/>
      <c r="C1332" s="494"/>
      <c r="D1332" s="414" t="str">
        <f t="shared" si="21"/>
        <v> </v>
      </c>
      <c r="E1332" s="392"/>
    </row>
    <row r="1333" ht="36" customHeight="1" spans="1:5">
      <c r="A1333" s="568" t="s">
        <v>1258</v>
      </c>
      <c r="B1333" s="413">
        <v>13612</v>
      </c>
      <c r="C1333" s="494">
        <v>10361</v>
      </c>
      <c r="D1333" s="414">
        <f t="shared" si="21"/>
        <v>-23.8833382309727</v>
      </c>
      <c r="E1333" s="392"/>
    </row>
    <row r="1334" ht="36" customHeight="1" spans="1:5">
      <c r="A1334" s="568" t="s">
        <v>1259</v>
      </c>
      <c r="B1334" s="413"/>
      <c r="C1334" s="494"/>
      <c r="D1334" s="414" t="str">
        <f t="shared" si="21"/>
        <v> </v>
      </c>
      <c r="E1334" s="392"/>
    </row>
    <row r="1335" ht="36" customHeight="1" spans="1:5">
      <c r="A1335" s="568" t="s">
        <v>1260</v>
      </c>
      <c r="B1335" s="413"/>
      <c r="C1335" s="494"/>
      <c r="D1335" s="414" t="str">
        <f t="shared" si="21"/>
        <v> </v>
      </c>
      <c r="E1335" s="392"/>
    </row>
    <row r="1336" ht="36" customHeight="1" spans="1:5">
      <c r="A1336" s="568" t="s">
        <v>1261</v>
      </c>
      <c r="B1336" s="413"/>
      <c r="C1336" s="494">
        <v>1405</v>
      </c>
      <c r="D1336" s="414" t="str">
        <f t="shared" si="21"/>
        <v> </v>
      </c>
      <c r="E1336" s="392"/>
    </row>
    <row r="1337" ht="36" customHeight="1" spans="1:5">
      <c r="A1337" s="568" t="s">
        <v>1262</v>
      </c>
      <c r="B1337" s="413">
        <f>SUM(B1338)</f>
        <v>149</v>
      </c>
      <c r="C1337" s="494">
        <f>SUM(C1338)</f>
        <v>155</v>
      </c>
      <c r="D1337" s="414">
        <f t="shared" si="21"/>
        <v>4.02684563758389</v>
      </c>
      <c r="E1337" s="392"/>
    </row>
    <row r="1338" ht="36" customHeight="1" spans="1:5">
      <c r="A1338" s="568" t="s">
        <v>1263</v>
      </c>
      <c r="B1338" s="413">
        <v>149</v>
      </c>
      <c r="C1338" s="494">
        <v>155</v>
      </c>
      <c r="D1338" s="414">
        <f t="shared" si="21"/>
        <v>4.02684563758389</v>
      </c>
      <c r="E1338" s="392"/>
    </row>
    <row r="1339" ht="36" customHeight="1" spans="1:5">
      <c r="A1339" s="573"/>
      <c r="B1339" s="574"/>
      <c r="C1339" s="574"/>
      <c r="D1339" s="414" t="str">
        <f t="shared" si="21"/>
        <v> </v>
      </c>
      <c r="E1339" s="392"/>
    </row>
    <row r="1340" ht="35" customHeight="1" spans="1:5">
      <c r="A1340" s="575" t="s">
        <v>1264</v>
      </c>
      <c r="B1340" s="576">
        <f>SUM(B4,B253,B293,B312,B402,B454,B510,B566,B695,B782,B860,B883,B986,B1044,B1108,B1128,B1158,B1168,B1213,B1232,B1277,B1327,B1328,B1331,B1337,)</f>
        <v>239791</v>
      </c>
      <c r="C1340" s="493">
        <f>C4+C312+C402+C454+C510+C566+C695+C782+C860+C883+C986+C1044+C1108+C1168+C1213+C1232+C1277+C1327+C1328+C1331+C1337</f>
        <v>300002</v>
      </c>
      <c r="D1340" s="414">
        <f t="shared" si="21"/>
        <v>25.1097831027853</v>
      </c>
      <c r="E1340" s="392" t="e">
        <f>IF(LEN(#REF!)=3,"是",IF(#REF!&lt;&gt;"",IF(SUM(B1340:C1340)&lt;&gt;0,"是","否"),"是"))</f>
        <v>#REF!</v>
      </c>
    </row>
    <row r="1341" ht="35" customHeight="1" spans="1:5">
      <c r="A1341" s="435" t="s">
        <v>188</v>
      </c>
      <c r="B1341" s="504">
        <v>162200</v>
      </c>
      <c r="C1341" s="577">
        <v>4750</v>
      </c>
      <c r="D1341" s="414">
        <f t="shared" si="21"/>
        <v>-97.0715166461159</v>
      </c>
    </row>
    <row r="1342" ht="35" customHeight="1" spans="1:5">
      <c r="A1342" s="578" t="s">
        <v>189</v>
      </c>
      <c r="B1342" s="579">
        <f>SUM(B1343,B1344,B1345,B1346,B1347,B1350,B1351,B1352,B1353,B1354)</f>
        <v>41799</v>
      </c>
      <c r="C1342" s="580">
        <f>SUM(C1343,C1344,C1345,C1346,C1347,C1350,C1351,C1352,C1353,C1354)</f>
        <v>35916</v>
      </c>
      <c r="D1342" s="414">
        <f t="shared" si="21"/>
        <v>-14.0744993899376</v>
      </c>
    </row>
    <row r="1343" ht="35" customHeight="1" spans="1:5">
      <c r="A1343" s="581" t="s">
        <v>190</v>
      </c>
      <c r="B1343" s="503"/>
      <c r="C1343" s="582"/>
      <c r="D1343" s="414" t="str">
        <f t="shared" si="21"/>
        <v> </v>
      </c>
    </row>
    <row r="1344" ht="35" customHeight="1" spans="1:5">
      <c r="A1344" s="581" t="s">
        <v>191</v>
      </c>
      <c r="B1344" s="583"/>
      <c r="C1344" s="582"/>
      <c r="D1344" s="414" t="str">
        <f t="shared" si="21"/>
        <v> </v>
      </c>
    </row>
    <row r="1345" ht="35" customHeight="1" spans="1:4">
      <c r="A1345" s="581" t="s">
        <v>192</v>
      </c>
      <c r="B1345" s="503"/>
      <c r="C1345" s="582"/>
      <c r="D1345" s="414" t="str">
        <f t="shared" si="21"/>
        <v> </v>
      </c>
    </row>
    <row r="1346" ht="35" customHeight="1" spans="1:4">
      <c r="A1346" s="581" t="s">
        <v>193</v>
      </c>
      <c r="B1346" s="503"/>
      <c r="C1346" s="582"/>
      <c r="D1346" s="414" t="str">
        <f t="shared" si="21"/>
        <v> </v>
      </c>
    </row>
    <row r="1347" ht="35" customHeight="1" spans="1:4">
      <c r="A1347" s="581" t="s">
        <v>194</v>
      </c>
      <c r="B1347" s="583">
        <f>SUM(B1348:B1349)</f>
        <v>36294</v>
      </c>
      <c r="C1347" s="584">
        <f>SUM(C1348:C1349)</f>
        <v>35916</v>
      </c>
      <c r="D1347" s="414">
        <f t="shared" si="21"/>
        <v>-1.04149446189453</v>
      </c>
    </row>
    <row r="1348" ht="35" customHeight="1" spans="1:4">
      <c r="A1348" s="585" t="s">
        <v>195</v>
      </c>
      <c r="B1348" s="503">
        <v>27567</v>
      </c>
      <c r="C1348" s="582">
        <v>27567</v>
      </c>
      <c r="D1348" s="414">
        <f t="shared" si="21"/>
        <v>0</v>
      </c>
    </row>
    <row r="1349" ht="35" customHeight="1" spans="1:4">
      <c r="A1349" s="585" t="s">
        <v>196</v>
      </c>
      <c r="B1349" s="503">
        <v>8727</v>
      </c>
      <c r="C1349" s="582">
        <v>8349</v>
      </c>
      <c r="D1349" s="414">
        <f t="shared" ref="D1349:D1356" si="22">IFERROR((C1349-B1349)/B1349*100," ")</f>
        <v>-4.33138535579237</v>
      </c>
    </row>
    <row r="1350" ht="35" customHeight="1" spans="1:4">
      <c r="A1350" s="581" t="s">
        <v>197</v>
      </c>
      <c r="B1350" s="503">
        <v>248</v>
      </c>
      <c r="C1350" s="582"/>
      <c r="D1350" s="414">
        <f t="shared" si="22"/>
        <v>-100</v>
      </c>
    </row>
    <row r="1351" ht="35" customHeight="1" spans="1:4">
      <c r="A1351" s="581" t="s">
        <v>198</v>
      </c>
      <c r="B1351" s="503">
        <v>4822</v>
      </c>
      <c r="C1351" s="582"/>
      <c r="D1351" s="414">
        <f t="shared" si="22"/>
        <v>-100</v>
      </c>
    </row>
    <row r="1352" ht="35" customHeight="1" spans="1:4">
      <c r="A1352" s="436" t="s">
        <v>199</v>
      </c>
      <c r="B1352" s="583"/>
      <c r="C1352" s="582"/>
      <c r="D1352" s="414" t="str">
        <f t="shared" si="22"/>
        <v> </v>
      </c>
    </row>
    <row r="1353" ht="35" customHeight="1" spans="1:4">
      <c r="A1353" s="581" t="s">
        <v>200</v>
      </c>
      <c r="B1353" s="503">
        <v>435</v>
      </c>
      <c r="C1353" s="582"/>
      <c r="D1353" s="414">
        <f t="shared" si="22"/>
        <v>-100</v>
      </c>
    </row>
    <row r="1354" ht="35" customHeight="1" spans="1:4">
      <c r="A1354" s="581" t="s">
        <v>201</v>
      </c>
      <c r="B1354" s="416"/>
      <c r="C1354" s="582"/>
      <c r="D1354" s="414" t="str">
        <f t="shared" si="22"/>
        <v> </v>
      </c>
    </row>
    <row r="1355" ht="35" customHeight="1" spans="1:4">
      <c r="A1355" s="586"/>
      <c r="B1355" s="416"/>
      <c r="C1355" s="582"/>
      <c r="D1355" s="414" t="str">
        <f t="shared" si="22"/>
        <v> </v>
      </c>
    </row>
    <row r="1356" ht="35" customHeight="1" spans="1:4">
      <c r="A1356" s="575" t="s">
        <v>202</v>
      </c>
      <c r="B1356" s="438">
        <f>SUM(B1340,B1341,B1342)</f>
        <v>443790</v>
      </c>
      <c r="C1356" s="577">
        <f>SUM(C1340,C1341,C1342)</f>
        <v>340668</v>
      </c>
      <c r="D1356" s="414">
        <f t="shared" si="22"/>
        <v>-23.2366659906713</v>
      </c>
    </row>
  </sheetData>
  <autoFilter xmlns:etc="http://www.wps.cn/officeDocument/2017/etCustomData" ref="A1:D1356" etc:filterBottomFollowUsedRange="0">
    <extLst/>
  </autoFilter>
  <mergeCells count="1">
    <mergeCell ref="A1:D1"/>
  </mergeCells>
  <conditionalFormatting sqref="E4">
    <cfRule type="cellIs" dxfId="2" priority="1352" stopIfTrue="1" operator="lessThan">
      <formula>0</formula>
    </cfRule>
  </conditionalFormatting>
  <conditionalFormatting sqref="E5">
    <cfRule type="cellIs" dxfId="2" priority="1351" stopIfTrue="1" operator="lessThan">
      <formula>0</formula>
    </cfRule>
  </conditionalFormatting>
  <conditionalFormatting sqref="E6">
    <cfRule type="cellIs" dxfId="2" priority="1350" stopIfTrue="1" operator="lessThan">
      <formula>0</formula>
    </cfRule>
  </conditionalFormatting>
  <conditionalFormatting sqref="E7">
    <cfRule type="cellIs" dxfId="2" priority="1349" stopIfTrue="1" operator="lessThan">
      <formula>0</formula>
    </cfRule>
  </conditionalFormatting>
  <conditionalFormatting sqref="E8">
    <cfRule type="cellIs" dxfId="2" priority="1348" stopIfTrue="1" operator="lessThan">
      <formula>0</formula>
    </cfRule>
  </conditionalFormatting>
  <conditionalFormatting sqref="E9">
    <cfRule type="cellIs" dxfId="2" priority="1347" stopIfTrue="1" operator="lessThan">
      <formula>0</formula>
    </cfRule>
  </conditionalFormatting>
  <conditionalFormatting sqref="E10">
    <cfRule type="cellIs" dxfId="2" priority="1346" stopIfTrue="1" operator="lessThan">
      <formula>0</formula>
    </cfRule>
  </conditionalFormatting>
  <conditionalFormatting sqref="E11">
    <cfRule type="cellIs" dxfId="2" priority="1345" stopIfTrue="1" operator="lessThan">
      <formula>0</formula>
    </cfRule>
  </conditionalFormatting>
  <conditionalFormatting sqref="E12">
    <cfRule type="cellIs" dxfId="2" priority="1344" stopIfTrue="1" operator="lessThan">
      <formula>0</formula>
    </cfRule>
  </conditionalFormatting>
  <conditionalFormatting sqref="E13">
    <cfRule type="cellIs" dxfId="2" priority="1343" stopIfTrue="1" operator="lessThan">
      <formula>0</formula>
    </cfRule>
  </conditionalFormatting>
  <conditionalFormatting sqref="E14">
    <cfRule type="cellIs" dxfId="2" priority="1342" stopIfTrue="1" operator="lessThan">
      <formula>0</formula>
    </cfRule>
  </conditionalFormatting>
  <conditionalFormatting sqref="E15">
    <cfRule type="cellIs" dxfId="2" priority="1341" stopIfTrue="1" operator="lessThan">
      <formula>0</formula>
    </cfRule>
  </conditionalFormatting>
  <conditionalFormatting sqref="E16">
    <cfRule type="cellIs" dxfId="2" priority="1340" stopIfTrue="1" operator="lessThan">
      <formula>0</formula>
    </cfRule>
  </conditionalFormatting>
  <conditionalFormatting sqref="E17">
    <cfRule type="cellIs" dxfId="2" priority="1339" stopIfTrue="1" operator="lessThan">
      <formula>0</formula>
    </cfRule>
  </conditionalFormatting>
  <conditionalFormatting sqref="E18">
    <cfRule type="cellIs" dxfId="2" priority="1338" stopIfTrue="1" operator="lessThan">
      <formula>0</formula>
    </cfRule>
  </conditionalFormatting>
  <conditionalFormatting sqref="E19">
    <cfRule type="cellIs" dxfId="2" priority="1337" stopIfTrue="1" operator="lessThan">
      <formula>0</formula>
    </cfRule>
  </conditionalFormatting>
  <conditionalFormatting sqref="E20">
    <cfRule type="cellIs" dxfId="2" priority="1336" stopIfTrue="1" operator="lessThan">
      <formula>0</formula>
    </cfRule>
  </conditionalFormatting>
  <conditionalFormatting sqref="E21">
    <cfRule type="cellIs" dxfId="2" priority="1335" stopIfTrue="1" operator="lessThan">
      <formula>0</formula>
    </cfRule>
  </conditionalFormatting>
  <conditionalFormatting sqref="E22">
    <cfRule type="cellIs" dxfId="2" priority="1334" stopIfTrue="1" operator="lessThan">
      <formula>0</formula>
    </cfRule>
  </conditionalFormatting>
  <conditionalFormatting sqref="E23">
    <cfRule type="cellIs" dxfId="2" priority="1333" stopIfTrue="1" operator="lessThan">
      <formula>0</formula>
    </cfRule>
  </conditionalFormatting>
  <conditionalFormatting sqref="E24">
    <cfRule type="cellIs" dxfId="2" priority="1332" stopIfTrue="1" operator="lessThan">
      <formula>0</formula>
    </cfRule>
  </conditionalFormatting>
  <conditionalFormatting sqref="E25">
    <cfRule type="cellIs" dxfId="2" priority="1331" stopIfTrue="1" operator="lessThan">
      <formula>0</formula>
    </cfRule>
  </conditionalFormatting>
  <conditionalFormatting sqref="E26">
    <cfRule type="cellIs" dxfId="2" priority="1330" stopIfTrue="1" operator="lessThan">
      <formula>0</formula>
    </cfRule>
  </conditionalFormatting>
  <conditionalFormatting sqref="E27">
    <cfRule type="cellIs" dxfId="2" priority="1329" stopIfTrue="1" operator="lessThan">
      <formula>0</formula>
    </cfRule>
  </conditionalFormatting>
  <conditionalFormatting sqref="E28">
    <cfRule type="cellIs" dxfId="2" priority="1328" stopIfTrue="1" operator="lessThan">
      <formula>0</formula>
    </cfRule>
  </conditionalFormatting>
  <conditionalFormatting sqref="E29">
    <cfRule type="cellIs" dxfId="2" priority="1327" stopIfTrue="1" operator="lessThan">
      <formula>0</formula>
    </cfRule>
  </conditionalFormatting>
  <conditionalFormatting sqref="E30">
    <cfRule type="cellIs" dxfId="2" priority="1326" stopIfTrue="1" operator="lessThan">
      <formula>0</formula>
    </cfRule>
  </conditionalFormatting>
  <conditionalFormatting sqref="E31">
    <cfRule type="cellIs" dxfId="2" priority="1325" stopIfTrue="1" operator="lessThan">
      <formula>0</formula>
    </cfRule>
  </conditionalFormatting>
  <conditionalFormatting sqref="E32">
    <cfRule type="cellIs" dxfId="2" priority="1324" stopIfTrue="1" operator="lessThan">
      <formula>0</formula>
    </cfRule>
  </conditionalFormatting>
  <conditionalFormatting sqref="E33">
    <cfRule type="cellIs" dxfId="2" priority="1323" stopIfTrue="1" operator="lessThan">
      <formula>0</formula>
    </cfRule>
  </conditionalFormatting>
  <conditionalFormatting sqref="E34">
    <cfRule type="cellIs" dxfId="2" priority="1322" stopIfTrue="1" operator="lessThan">
      <formula>0</formula>
    </cfRule>
  </conditionalFormatting>
  <conditionalFormatting sqref="E35">
    <cfRule type="cellIs" dxfId="2" priority="1321" stopIfTrue="1" operator="lessThan">
      <formula>0</formula>
    </cfRule>
  </conditionalFormatting>
  <conditionalFormatting sqref="E36">
    <cfRule type="cellIs" dxfId="2" priority="1320" stopIfTrue="1" operator="lessThan">
      <formula>0</formula>
    </cfRule>
  </conditionalFormatting>
  <conditionalFormatting sqref="E37">
    <cfRule type="cellIs" dxfId="2" priority="1319" stopIfTrue="1" operator="lessThan">
      <formula>0</formula>
    </cfRule>
  </conditionalFormatting>
  <conditionalFormatting sqref="E38">
    <cfRule type="cellIs" dxfId="2" priority="1318" stopIfTrue="1" operator="lessThan">
      <formula>0</formula>
    </cfRule>
  </conditionalFormatting>
  <conditionalFormatting sqref="E39">
    <cfRule type="cellIs" dxfId="2" priority="1317" stopIfTrue="1" operator="lessThan">
      <formula>0</formula>
    </cfRule>
  </conditionalFormatting>
  <conditionalFormatting sqref="E40">
    <cfRule type="cellIs" dxfId="2" priority="1316" stopIfTrue="1" operator="lessThan">
      <formula>0</formula>
    </cfRule>
  </conditionalFormatting>
  <conditionalFormatting sqref="E41">
    <cfRule type="cellIs" dxfId="2" priority="1315" stopIfTrue="1" operator="lessThan">
      <formula>0</formula>
    </cfRule>
  </conditionalFormatting>
  <conditionalFormatting sqref="E42">
    <cfRule type="cellIs" dxfId="2" priority="1314" stopIfTrue="1" operator="lessThan">
      <formula>0</formula>
    </cfRule>
  </conditionalFormatting>
  <conditionalFormatting sqref="E43">
    <cfRule type="cellIs" dxfId="2" priority="1313" stopIfTrue="1" operator="lessThan">
      <formula>0</formula>
    </cfRule>
  </conditionalFormatting>
  <conditionalFormatting sqref="E44">
    <cfRule type="cellIs" dxfId="2" priority="1312" stopIfTrue="1" operator="lessThan">
      <formula>0</formula>
    </cfRule>
  </conditionalFormatting>
  <conditionalFormatting sqref="E45">
    <cfRule type="cellIs" dxfId="2" priority="1311" stopIfTrue="1" operator="lessThan">
      <formula>0</formula>
    </cfRule>
  </conditionalFormatting>
  <conditionalFormatting sqref="E46">
    <cfRule type="cellIs" dxfId="2" priority="1310" stopIfTrue="1" operator="lessThan">
      <formula>0</formula>
    </cfRule>
  </conditionalFormatting>
  <conditionalFormatting sqref="E47">
    <cfRule type="cellIs" dxfId="2" priority="1309" stopIfTrue="1" operator="lessThan">
      <formula>0</formula>
    </cfRule>
  </conditionalFormatting>
  <conditionalFormatting sqref="E48">
    <cfRule type="cellIs" dxfId="2" priority="1308" stopIfTrue="1" operator="lessThan">
      <formula>0</formula>
    </cfRule>
  </conditionalFormatting>
  <conditionalFormatting sqref="E49">
    <cfRule type="cellIs" dxfId="2" priority="1307" stopIfTrue="1" operator="lessThan">
      <formula>0</formula>
    </cfRule>
  </conditionalFormatting>
  <conditionalFormatting sqref="E50">
    <cfRule type="cellIs" dxfId="2" priority="1306" stopIfTrue="1" operator="lessThan">
      <formula>0</formula>
    </cfRule>
  </conditionalFormatting>
  <conditionalFormatting sqref="E51">
    <cfRule type="cellIs" dxfId="2" priority="1305" stopIfTrue="1" operator="lessThan">
      <formula>0</formula>
    </cfRule>
  </conditionalFormatting>
  <conditionalFormatting sqref="E52">
    <cfRule type="cellIs" dxfId="2" priority="1304" stopIfTrue="1" operator="lessThan">
      <formula>0</formula>
    </cfRule>
  </conditionalFormatting>
  <conditionalFormatting sqref="E53">
    <cfRule type="cellIs" dxfId="2" priority="1303" stopIfTrue="1" operator="lessThan">
      <formula>0</formula>
    </cfRule>
  </conditionalFormatting>
  <conditionalFormatting sqref="E54">
    <cfRule type="cellIs" dxfId="2" priority="1302" stopIfTrue="1" operator="lessThan">
      <formula>0</formula>
    </cfRule>
  </conditionalFormatting>
  <conditionalFormatting sqref="E55">
    <cfRule type="cellIs" dxfId="2" priority="1301" stopIfTrue="1" operator="lessThan">
      <formula>0</formula>
    </cfRule>
  </conditionalFormatting>
  <conditionalFormatting sqref="E56">
    <cfRule type="cellIs" dxfId="2" priority="1300" stopIfTrue="1" operator="lessThan">
      <formula>0</formula>
    </cfRule>
  </conditionalFormatting>
  <conditionalFormatting sqref="E57">
    <cfRule type="cellIs" dxfId="2" priority="1299" stopIfTrue="1" operator="lessThan">
      <formula>0</formula>
    </cfRule>
  </conditionalFormatting>
  <conditionalFormatting sqref="E58">
    <cfRule type="cellIs" dxfId="2" priority="1298" stopIfTrue="1" operator="lessThan">
      <formula>0</formula>
    </cfRule>
  </conditionalFormatting>
  <conditionalFormatting sqref="E59">
    <cfRule type="cellIs" dxfId="2" priority="1297" stopIfTrue="1" operator="lessThan">
      <formula>0</formula>
    </cfRule>
  </conditionalFormatting>
  <conditionalFormatting sqref="E60">
    <cfRule type="cellIs" dxfId="2" priority="1296" stopIfTrue="1" operator="lessThan">
      <formula>0</formula>
    </cfRule>
  </conditionalFormatting>
  <conditionalFormatting sqref="E61">
    <cfRule type="cellIs" dxfId="2" priority="1295" stopIfTrue="1" operator="lessThan">
      <formula>0</formula>
    </cfRule>
  </conditionalFormatting>
  <conditionalFormatting sqref="E62">
    <cfRule type="cellIs" dxfId="2" priority="1294" stopIfTrue="1" operator="lessThan">
      <formula>0</formula>
    </cfRule>
  </conditionalFormatting>
  <conditionalFormatting sqref="E63">
    <cfRule type="cellIs" dxfId="2" priority="1293" stopIfTrue="1" operator="lessThan">
      <formula>0</formula>
    </cfRule>
  </conditionalFormatting>
  <conditionalFormatting sqref="E64">
    <cfRule type="cellIs" dxfId="2" priority="1292" stopIfTrue="1" operator="lessThan">
      <formula>0</formula>
    </cfRule>
  </conditionalFormatting>
  <conditionalFormatting sqref="E65">
    <cfRule type="cellIs" dxfId="2" priority="1291" stopIfTrue="1" operator="lessThan">
      <formula>0</formula>
    </cfRule>
  </conditionalFormatting>
  <conditionalFormatting sqref="E66">
    <cfRule type="cellIs" dxfId="2" priority="1290" stopIfTrue="1" operator="lessThan">
      <formula>0</formula>
    </cfRule>
  </conditionalFormatting>
  <conditionalFormatting sqref="E67">
    <cfRule type="cellIs" dxfId="2" priority="1289" stopIfTrue="1" operator="lessThan">
      <formula>0</formula>
    </cfRule>
  </conditionalFormatting>
  <conditionalFormatting sqref="E68">
    <cfRule type="cellIs" dxfId="2" priority="1288" stopIfTrue="1" operator="lessThan">
      <formula>0</formula>
    </cfRule>
  </conditionalFormatting>
  <conditionalFormatting sqref="E69">
    <cfRule type="cellIs" dxfId="2" priority="1287" stopIfTrue="1" operator="lessThan">
      <formula>0</formula>
    </cfRule>
  </conditionalFormatting>
  <conditionalFormatting sqref="E70">
    <cfRule type="cellIs" dxfId="2" priority="1286" stopIfTrue="1" operator="lessThan">
      <formula>0</formula>
    </cfRule>
  </conditionalFormatting>
  <conditionalFormatting sqref="E71">
    <cfRule type="cellIs" dxfId="2" priority="1285" stopIfTrue="1" operator="lessThan">
      <formula>0</formula>
    </cfRule>
  </conditionalFormatting>
  <conditionalFormatting sqref="E72">
    <cfRule type="cellIs" dxfId="2" priority="1284" stopIfTrue="1" operator="lessThan">
      <formula>0</formula>
    </cfRule>
  </conditionalFormatting>
  <conditionalFormatting sqref="E73">
    <cfRule type="cellIs" dxfId="2" priority="1283" stopIfTrue="1" operator="lessThan">
      <formula>0</formula>
    </cfRule>
  </conditionalFormatting>
  <conditionalFormatting sqref="E74">
    <cfRule type="cellIs" dxfId="2" priority="1282" stopIfTrue="1" operator="lessThan">
      <formula>0</formula>
    </cfRule>
  </conditionalFormatting>
  <conditionalFormatting sqref="E75">
    <cfRule type="cellIs" dxfId="2" priority="1281" stopIfTrue="1" operator="lessThan">
      <formula>0</formula>
    </cfRule>
  </conditionalFormatting>
  <conditionalFormatting sqref="E76">
    <cfRule type="cellIs" dxfId="2" priority="1280" stopIfTrue="1" operator="lessThan">
      <formula>0</formula>
    </cfRule>
  </conditionalFormatting>
  <conditionalFormatting sqref="E77">
    <cfRule type="cellIs" dxfId="2" priority="1279" stopIfTrue="1" operator="lessThan">
      <formula>0</formula>
    </cfRule>
  </conditionalFormatting>
  <conditionalFormatting sqref="E78">
    <cfRule type="cellIs" dxfId="2" priority="1278" stopIfTrue="1" operator="lessThan">
      <formula>0</formula>
    </cfRule>
  </conditionalFormatting>
  <conditionalFormatting sqref="E79">
    <cfRule type="cellIs" dxfId="2" priority="1277" stopIfTrue="1" operator="lessThan">
      <formula>0</formula>
    </cfRule>
  </conditionalFormatting>
  <conditionalFormatting sqref="E80">
    <cfRule type="cellIs" dxfId="2" priority="1276" stopIfTrue="1" operator="lessThan">
      <formula>0</formula>
    </cfRule>
  </conditionalFormatting>
  <conditionalFormatting sqref="E81">
    <cfRule type="cellIs" dxfId="2" priority="1275" stopIfTrue="1" operator="lessThan">
      <formula>0</formula>
    </cfRule>
  </conditionalFormatting>
  <conditionalFormatting sqref="E82">
    <cfRule type="cellIs" dxfId="2" priority="1274" stopIfTrue="1" operator="lessThan">
      <formula>0</formula>
    </cfRule>
  </conditionalFormatting>
  <conditionalFormatting sqref="E83">
    <cfRule type="cellIs" dxfId="2" priority="1273" stopIfTrue="1" operator="lessThan">
      <formula>0</formula>
    </cfRule>
  </conditionalFormatting>
  <conditionalFormatting sqref="E84">
    <cfRule type="cellIs" dxfId="2" priority="1272" stopIfTrue="1" operator="lessThan">
      <formula>0</formula>
    </cfRule>
  </conditionalFormatting>
  <conditionalFormatting sqref="E85">
    <cfRule type="cellIs" dxfId="2" priority="1271" stopIfTrue="1" operator="lessThan">
      <formula>0</formula>
    </cfRule>
  </conditionalFormatting>
  <conditionalFormatting sqref="E86">
    <cfRule type="cellIs" dxfId="2" priority="1270" stopIfTrue="1" operator="lessThan">
      <formula>0</formula>
    </cfRule>
  </conditionalFormatting>
  <conditionalFormatting sqref="E87">
    <cfRule type="cellIs" dxfId="2" priority="1269" stopIfTrue="1" operator="lessThan">
      <formula>0</formula>
    </cfRule>
  </conditionalFormatting>
  <conditionalFormatting sqref="E88">
    <cfRule type="cellIs" dxfId="2" priority="1268" stopIfTrue="1" operator="lessThan">
      <formula>0</formula>
    </cfRule>
  </conditionalFormatting>
  <conditionalFormatting sqref="E89">
    <cfRule type="cellIs" dxfId="2" priority="1267" stopIfTrue="1" operator="lessThan">
      <formula>0</formula>
    </cfRule>
  </conditionalFormatting>
  <conditionalFormatting sqref="E90">
    <cfRule type="cellIs" dxfId="2" priority="1266" stopIfTrue="1" operator="lessThan">
      <formula>0</formula>
    </cfRule>
  </conditionalFormatting>
  <conditionalFormatting sqref="E91">
    <cfRule type="cellIs" dxfId="2" priority="1265" stopIfTrue="1" operator="lessThan">
      <formula>0</formula>
    </cfRule>
  </conditionalFormatting>
  <conditionalFormatting sqref="E92">
    <cfRule type="cellIs" dxfId="2" priority="1264" stopIfTrue="1" operator="lessThan">
      <formula>0</formula>
    </cfRule>
  </conditionalFormatting>
  <conditionalFormatting sqref="E93">
    <cfRule type="cellIs" dxfId="2" priority="1263" stopIfTrue="1" operator="lessThan">
      <formula>0</formula>
    </cfRule>
  </conditionalFormatting>
  <conditionalFormatting sqref="E94">
    <cfRule type="cellIs" dxfId="2" priority="1262" stopIfTrue="1" operator="lessThan">
      <formula>0</formula>
    </cfRule>
  </conditionalFormatting>
  <conditionalFormatting sqref="E95">
    <cfRule type="cellIs" dxfId="2" priority="1261" stopIfTrue="1" operator="lessThan">
      <formula>0</formula>
    </cfRule>
  </conditionalFormatting>
  <conditionalFormatting sqref="E96">
    <cfRule type="cellIs" dxfId="2" priority="1260" stopIfTrue="1" operator="lessThan">
      <formula>0</formula>
    </cfRule>
  </conditionalFormatting>
  <conditionalFormatting sqref="E97">
    <cfRule type="cellIs" dxfId="2" priority="1259" stopIfTrue="1" operator="lessThan">
      <formula>0</formula>
    </cfRule>
  </conditionalFormatting>
  <conditionalFormatting sqref="E98">
    <cfRule type="cellIs" dxfId="2" priority="1258" stopIfTrue="1" operator="lessThan">
      <formula>0</formula>
    </cfRule>
  </conditionalFormatting>
  <conditionalFormatting sqref="E99">
    <cfRule type="cellIs" dxfId="2" priority="1257" stopIfTrue="1" operator="lessThan">
      <formula>0</formula>
    </cfRule>
  </conditionalFormatting>
  <conditionalFormatting sqref="E100">
    <cfRule type="cellIs" dxfId="2" priority="1256" stopIfTrue="1" operator="lessThan">
      <formula>0</formula>
    </cfRule>
  </conditionalFormatting>
  <conditionalFormatting sqref="E101">
    <cfRule type="cellIs" dxfId="2" priority="1255" stopIfTrue="1" operator="lessThan">
      <formula>0</formula>
    </cfRule>
  </conditionalFormatting>
  <conditionalFormatting sqref="E102">
    <cfRule type="cellIs" dxfId="2" priority="1254" stopIfTrue="1" operator="lessThan">
      <formula>0</formula>
    </cfRule>
  </conditionalFormatting>
  <conditionalFormatting sqref="E103">
    <cfRule type="cellIs" dxfId="2" priority="1253" stopIfTrue="1" operator="lessThan">
      <formula>0</formula>
    </cfRule>
  </conditionalFormatting>
  <conditionalFormatting sqref="E104">
    <cfRule type="cellIs" dxfId="2" priority="1252" stopIfTrue="1" operator="lessThan">
      <formula>0</formula>
    </cfRule>
  </conditionalFormatting>
  <conditionalFormatting sqref="E105">
    <cfRule type="cellIs" dxfId="2" priority="1251" stopIfTrue="1" operator="lessThan">
      <formula>0</formula>
    </cfRule>
  </conditionalFormatting>
  <conditionalFormatting sqref="E106">
    <cfRule type="cellIs" dxfId="2" priority="1250" stopIfTrue="1" operator="lessThan">
      <formula>0</formula>
    </cfRule>
  </conditionalFormatting>
  <conditionalFormatting sqref="E107">
    <cfRule type="cellIs" dxfId="2" priority="1249" stopIfTrue="1" operator="lessThan">
      <formula>0</formula>
    </cfRule>
  </conditionalFormatting>
  <conditionalFormatting sqref="E108">
    <cfRule type="cellIs" dxfId="2" priority="1248" stopIfTrue="1" operator="lessThan">
      <formula>0</formula>
    </cfRule>
  </conditionalFormatting>
  <conditionalFormatting sqref="E109">
    <cfRule type="cellIs" dxfId="2" priority="1247" stopIfTrue="1" operator="lessThan">
      <formula>0</formula>
    </cfRule>
  </conditionalFormatting>
  <conditionalFormatting sqref="E110">
    <cfRule type="cellIs" dxfId="2" priority="1246" stopIfTrue="1" operator="lessThan">
      <formula>0</formula>
    </cfRule>
  </conditionalFormatting>
  <conditionalFormatting sqref="E111">
    <cfRule type="cellIs" dxfId="2" priority="1245" stopIfTrue="1" operator="lessThan">
      <formula>0</formula>
    </cfRule>
  </conditionalFormatting>
  <conditionalFormatting sqref="E112">
    <cfRule type="cellIs" dxfId="2" priority="1244" stopIfTrue="1" operator="lessThan">
      <formula>0</formula>
    </cfRule>
  </conditionalFormatting>
  <conditionalFormatting sqref="E113">
    <cfRule type="cellIs" dxfId="2" priority="1243" stopIfTrue="1" operator="lessThan">
      <formula>0</formula>
    </cfRule>
  </conditionalFormatting>
  <conditionalFormatting sqref="E114">
    <cfRule type="cellIs" dxfId="2" priority="1242" stopIfTrue="1" operator="lessThan">
      <formula>0</formula>
    </cfRule>
  </conditionalFormatting>
  <conditionalFormatting sqref="E115">
    <cfRule type="cellIs" dxfId="2" priority="1241" stopIfTrue="1" operator="lessThan">
      <formula>0</formula>
    </cfRule>
  </conditionalFormatting>
  <conditionalFormatting sqref="E116">
    <cfRule type="cellIs" dxfId="2" priority="1240" stopIfTrue="1" operator="lessThan">
      <formula>0</formula>
    </cfRule>
  </conditionalFormatting>
  <conditionalFormatting sqref="E117">
    <cfRule type="cellIs" dxfId="2" priority="1239" stopIfTrue="1" operator="lessThan">
      <formula>0</formula>
    </cfRule>
  </conditionalFormatting>
  <conditionalFormatting sqref="E118">
    <cfRule type="cellIs" dxfId="2" priority="1238" stopIfTrue="1" operator="lessThan">
      <formula>0</formula>
    </cfRule>
  </conditionalFormatting>
  <conditionalFormatting sqref="E119">
    <cfRule type="cellIs" dxfId="2" priority="1237" stopIfTrue="1" operator="lessThan">
      <formula>0</formula>
    </cfRule>
  </conditionalFormatting>
  <conditionalFormatting sqref="E120">
    <cfRule type="cellIs" dxfId="2" priority="1236" stopIfTrue="1" operator="lessThan">
      <formula>0</formula>
    </cfRule>
  </conditionalFormatting>
  <conditionalFormatting sqref="E121">
    <cfRule type="cellIs" dxfId="2" priority="1235" stopIfTrue="1" operator="lessThan">
      <formula>0</formula>
    </cfRule>
  </conditionalFormatting>
  <conditionalFormatting sqref="E122">
    <cfRule type="cellIs" dxfId="2" priority="1234" stopIfTrue="1" operator="lessThan">
      <formula>0</formula>
    </cfRule>
  </conditionalFormatting>
  <conditionalFormatting sqref="E123">
    <cfRule type="cellIs" dxfId="2" priority="1233" stopIfTrue="1" operator="lessThan">
      <formula>0</formula>
    </cfRule>
  </conditionalFormatting>
  <conditionalFormatting sqref="E124">
    <cfRule type="cellIs" dxfId="2" priority="1232" stopIfTrue="1" operator="lessThan">
      <formula>0</formula>
    </cfRule>
  </conditionalFormatting>
  <conditionalFormatting sqref="E125">
    <cfRule type="cellIs" dxfId="2" priority="1231" stopIfTrue="1" operator="lessThan">
      <formula>0</formula>
    </cfRule>
  </conditionalFormatting>
  <conditionalFormatting sqref="E126">
    <cfRule type="cellIs" dxfId="2" priority="1230" stopIfTrue="1" operator="lessThan">
      <formula>0</formula>
    </cfRule>
  </conditionalFormatting>
  <conditionalFormatting sqref="E127">
    <cfRule type="cellIs" dxfId="2" priority="1229" stopIfTrue="1" operator="lessThan">
      <formula>0</formula>
    </cfRule>
  </conditionalFormatting>
  <conditionalFormatting sqref="E128">
    <cfRule type="cellIs" dxfId="2" priority="1228" stopIfTrue="1" operator="lessThan">
      <formula>0</formula>
    </cfRule>
  </conditionalFormatting>
  <conditionalFormatting sqref="E129">
    <cfRule type="cellIs" dxfId="2" priority="1227" stopIfTrue="1" operator="lessThan">
      <formula>0</formula>
    </cfRule>
  </conditionalFormatting>
  <conditionalFormatting sqref="E130">
    <cfRule type="cellIs" dxfId="2" priority="1226" stopIfTrue="1" operator="lessThan">
      <formula>0</formula>
    </cfRule>
  </conditionalFormatting>
  <conditionalFormatting sqref="E131">
    <cfRule type="cellIs" dxfId="2" priority="1225" stopIfTrue="1" operator="lessThan">
      <formula>0</formula>
    </cfRule>
  </conditionalFormatting>
  <conditionalFormatting sqref="E132">
    <cfRule type="cellIs" dxfId="2" priority="1224" stopIfTrue="1" operator="lessThan">
      <formula>0</formula>
    </cfRule>
  </conditionalFormatting>
  <conditionalFormatting sqref="E133">
    <cfRule type="cellIs" dxfId="2" priority="1223" stopIfTrue="1" operator="lessThan">
      <formula>0</formula>
    </cfRule>
  </conditionalFormatting>
  <conditionalFormatting sqref="E134">
    <cfRule type="cellIs" dxfId="2" priority="1222" stopIfTrue="1" operator="lessThan">
      <formula>0</formula>
    </cfRule>
  </conditionalFormatting>
  <conditionalFormatting sqref="E135">
    <cfRule type="cellIs" dxfId="2" priority="1221" stopIfTrue="1" operator="lessThan">
      <formula>0</formula>
    </cfRule>
  </conditionalFormatting>
  <conditionalFormatting sqref="E136">
    <cfRule type="cellIs" dxfId="2" priority="1220" stopIfTrue="1" operator="lessThan">
      <formula>0</formula>
    </cfRule>
  </conditionalFormatting>
  <conditionalFormatting sqref="E137">
    <cfRule type="cellIs" dxfId="2" priority="1219" stopIfTrue="1" operator="lessThan">
      <formula>0</formula>
    </cfRule>
  </conditionalFormatting>
  <conditionalFormatting sqref="E138">
    <cfRule type="cellIs" dxfId="2" priority="1218" stopIfTrue="1" operator="lessThan">
      <formula>0</formula>
    </cfRule>
  </conditionalFormatting>
  <conditionalFormatting sqref="E139">
    <cfRule type="cellIs" dxfId="2" priority="1217" stopIfTrue="1" operator="lessThan">
      <formula>0</formula>
    </cfRule>
  </conditionalFormatting>
  <conditionalFormatting sqref="E140">
    <cfRule type="cellIs" dxfId="2" priority="1216" stopIfTrue="1" operator="lessThan">
      <formula>0</formula>
    </cfRule>
  </conditionalFormatting>
  <conditionalFormatting sqref="E141">
    <cfRule type="cellIs" dxfId="2" priority="1215" stopIfTrue="1" operator="lessThan">
      <formula>0</formula>
    </cfRule>
  </conditionalFormatting>
  <conditionalFormatting sqref="E142">
    <cfRule type="cellIs" dxfId="2" priority="1214" stopIfTrue="1" operator="lessThan">
      <formula>0</formula>
    </cfRule>
  </conditionalFormatting>
  <conditionalFormatting sqref="E143">
    <cfRule type="cellIs" dxfId="2" priority="1213" stopIfTrue="1" operator="lessThan">
      <formula>0</formula>
    </cfRule>
  </conditionalFormatting>
  <conditionalFormatting sqref="E144">
    <cfRule type="cellIs" dxfId="2" priority="1212" stopIfTrue="1" operator="lessThan">
      <formula>0</formula>
    </cfRule>
  </conditionalFormatting>
  <conditionalFormatting sqref="E145">
    <cfRule type="cellIs" dxfId="2" priority="1211" stopIfTrue="1" operator="lessThan">
      <formula>0</formula>
    </cfRule>
  </conditionalFormatting>
  <conditionalFormatting sqref="E146">
    <cfRule type="cellIs" dxfId="2" priority="1210" stopIfTrue="1" operator="lessThan">
      <formula>0</formula>
    </cfRule>
  </conditionalFormatting>
  <conditionalFormatting sqref="E147">
    <cfRule type="cellIs" dxfId="2" priority="1209" stopIfTrue="1" operator="lessThan">
      <formula>0</formula>
    </cfRule>
  </conditionalFormatting>
  <conditionalFormatting sqref="E148">
    <cfRule type="cellIs" dxfId="2" priority="1208" stopIfTrue="1" operator="lessThan">
      <formula>0</formula>
    </cfRule>
  </conditionalFormatting>
  <conditionalFormatting sqref="E149">
    <cfRule type="cellIs" dxfId="2" priority="1207" stopIfTrue="1" operator="lessThan">
      <formula>0</formula>
    </cfRule>
  </conditionalFormatting>
  <conditionalFormatting sqref="E150">
    <cfRule type="cellIs" dxfId="2" priority="1206" stopIfTrue="1" operator="lessThan">
      <formula>0</formula>
    </cfRule>
  </conditionalFormatting>
  <conditionalFormatting sqref="E151">
    <cfRule type="cellIs" dxfId="2" priority="1205" stopIfTrue="1" operator="lessThan">
      <formula>0</formula>
    </cfRule>
  </conditionalFormatting>
  <conditionalFormatting sqref="E152">
    <cfRule type="cellIs" dxfId="2" priority="1204" stopIfTrue="1" operator="lessThan">
      <formula>0</formula>
    </cfRule>
  </conditionalFormatting>
  <conditionalFormatting sqref="E153">
    <cfRule type="cellIs" dxfId="2" priority="1203" stopIfTrue="1" operator="lessThan">
      <formula>0</formula>
    </cfRule>
  </conditionalFormatting>
  <conditionalFormatting sqref="E154">
    <cfRule type="cellIs" dxfId="2" priority="1202" stopIfTrue="1" operator="lessThan">
      <formula>0</formula>
    </cfRule>
  </conditionalFormatting>
  <conditionalFormatting sqref="E155">
    <cfRule type="cellIs" dxfId="2" priority="1201" stopIfTrue="1" operator="lessThan">
      <formula>0</formula>
    </cfRule>
  </conditionalFormatting>
  <conditionalFormatting sqref="E156">
    <cfRule type="cellIs" dxfId="2" priority="1200" stopIfTrue="1" operator="lessThan">
      <formula>0</formula>
    </cfRule>
  </conditionalFormatting>
  <conditionalFormatting sqref="E157">
    <cfRule type="cellIs" dxfId="2" priority="1199" stopIfTrue="1" operator="lessThan">
      <formula>0</formula>
    </cfRule>
  </conditionalFormatting>
  <conditionalFormatting sqref="E158">
    <cfRule type="cellIs" dxfId="2" priority="1198" stopIfTrue="1" operator="lessThan">
      <formula>0</formula>
    </cfRule>
  </conditionalFormatting>
  <conditionalFormatting sqref="E159">
    <cfRule type="cellIs" dxfId="2" priority="1197" stopIfTrue="1" operator="lessThan">
      <formula>0</formula>
    </cfRule>
  </conditionalFormatting>
  <conditionalFormatting sqref="E160">
    <cfRule type="cellIs" dxfId="2" priority="1196" stopIfTrue="1" operator="lessThan">
      <formula>0</formula>
    </cfRule>
  </conditionalFormatting>
  <conditionalFormatting sqref="E161">
    <cfRule type="cellIs" dxfId="2" priority="1195" stopIfTrue="1" operator="lessThan">
      <formula>0</formula>
    </cfRule>
  </conditionalFormatting>
  <conditionalFormatting sqref="E162">
    <cfRule type="cellIs" dxfId="2" priority="1194" stopIfTrue="1" operator="lessThan">
      <formula>0</formula>
    </cfRule>
  </conditionalFormatting>
  <conditionalFormatting sqref="E163">
    <cfRule type="cellIs" dxfId="2" priority="1193" stopIfTrue="1" operator="lessThan">
      <formula>0</formula>
    </cfRule>
  </conditionalFormatting>
  <conditionalFormatting sqref="E164">
    <cfRule type="cellIs" dxfId="2" priority="1192" stopIfTrue="1" operator="lessThan">
      <formula>0</formula>
    </cfRule>
  </conditionalFormatting>
  <conditionalFormatting sqref="E165">
    <cfRule type="cellIs" dxfId="2" priority="1191" stopIfTrue="1" operator="lessThan">
      <formula>0</formula>
    </cfRule>
  </conditionalFormatting>
  <conditionalFormatting sqref="E166">
    <cfRule type="cellIs" dxfId="2" priority="1190" stopIfTrue="1" operator="lessThan">
      <formula>0</formula>
    </cfRule>
  </conditionalFormatting>
  <conditionalFormatting sqref="E167">
    <cfRule type="cellIs" dxfId="2" priority="1189" stopIfTrue="1" operator="lessThan">
      <formula>0</formula>
    </cfRule>
  </conditionalFormatting>
  <conditionalFormatting sqref="E168">
    <cfRule type="cellIs" dxfId="2" priority="1188" stopIfTrue="1" operator="lessThan">
      <formula>0</formula>
    </cfRule>
  </conditionalFormatting>
  <conditionalFormatting sqref="E169">
    <cfRule type="cellIs" dxfId="2" priority="1187" stopIfTrue="1" operator="lessThan">
      <formula>0</formula>
    </cfRule>
  </conditionalFormatting>
  <conditionalFormatting sqref="E170">
    <cfRule type="cellIs" dxfId="2" priority="1186" stopIfTrue="1" operator="lessThan">
      <formula>0</formula>
    </cfRule>
  </conditionalFormatting>
  <conditionalFormatting sqref="E171">
    <cfRule type="cellIs" dxfId="2" priority="1185" stopIfTrue="1" operator="lessThan">
      <formula>0</formula>
    </cfRule>
  </conditionalFormatting>
  <conditionalFormatting sqref="E172">
    <cfRule type="cellIs" dxfId="2" priority="1184" stopIfTrue="1" operator="lessThan">
      <formula>0</formula>
    </cfRule>
  </conditionalFormatting>
  <conditionalFormatting sqref="E173">
    <cfRule type="cellIs" dxfId="2" priority="1183" stopIfTrue="1" operator="lessThan">
      <formula>0</formula>
    </cfRule>
  </conditionalFormatting>
  <conditionalFormatting sqref="E174">
    <cfRule type="cellIs" dxfId="2" priority="1182" stopIfTrue="1" operator="lessThan">
      <formula>0</formula>
    </cfRule>
  </conditionalFormatting>
  <conditionalFormatting sqref="E175">
    <cfRule type="cellIs" dxfId="2" priority="1181" stopIfTrue="1" operator="lessThan">
      <formula>0</formula>
    </cfRule>
  </conditionalFormatting>
  <conditionalFormatting sqref="E176">
    <cfRule type="cellIs" dxfId="2" priority="1180" stopIfTrue="1" operator="lessThan">
      <formula>0</formula>
    </cfRule>
  </conditionalFormatting>
  <conditionalFormatting sqref="E177">
    <cfRule type="cellIs" dxfId="2" priority="1179" stopIfTrue="1" operator="lessThan">
      <formula>0</formula>
    </cfRule>
  </conditionalFormatting>
  <conditionalFormatting sqref="E178">
    <cfRule type="cellIs" dxfId="2" priority="1178" stopIfTrue="1" operator="lessThan">
      <formula>0</formula>
    </cfRule>
  </conditionalFormatting>
  <conditionalFormatting sqref="E179">
    <cfRule type="cellIs" dxfId="2" priority="1177" stopIfTrue="1" operator="lessThan">
      <formula>0</formula>
    </cfRule>
  </conditionalFormatting>
  <conditionalFormatting sqref="E180">
    <cfRule type="cellIs" dxfId="2" priority="1176" stopIfTrue="1" operator="lessThan">
      <formula>0</formula>
    </cfRule>
  </conditionalFormatting>
  <conditionalFormatting sqref="E181">
    <cfRule type="cellIs" dxfId="2" priority="1175" stopIfTrue="1" operator="lessThan">
      <formula>0</formula>
    </cfRule>
  </conditionalFormatting>
  <conditionalFormatting sqref="E182">
    <cfRule type="cellIs" dxfId="2" priority="1174" stopIfTrue="1" operator="lessThan">
      <formula>0</formula>
    </cfRule>
  </conditionalFormatting>
  <conditionalFormatting sqref="E183">
    <cfRule type="cellIs" dxfId="2" priority="1173" stopIfTrue="1" operator="lessThan">
      <formula>0</formula>
    </cfRule>
  </conditionalFormatting>
  <conditionalFormatting sqref="E184">
    <cfRule type="cellIs" dxfId="2" priority="1172" stopIfTrue="1" operator="lessThan">
      <formula>0</formula>
    </cfRule>
  </conditionalFormatting>
  <conditionalFormatting sqref="E185">
    <cfRule type="cellIs" dxfId="2" priority="1171" stopIfTrue="1" operator="lessThan">
      <formula>0</formula>
    </cfRule>
  </conditionalFormatting>
  <conditionalFormatting sqref="E186">
    <cfRule type="cellIs" dxfId="2" priority="1170" stopIfTrue="1" operator="lessThan">
      <formula>0</formula>
    </cfRule>
  </conditionalFormatting>
  <conditionalFormatting sqref="E187">
    <cfRule type="cellIs" dxfId="2" priority="1169" stopIfTrue="1" operator="lessThan">
      <formula>0</formula>
    </cfRule>
  </conditionalFormatting>
  <conditionalFormatting sqref="E188">
    <cfRule type="cellIs" dxfId="2" priority="1168" stopIfTrue="1" operator="lessThan">
      <formula>0</formula>
    </cfRule>
  </conditionalFormatting>
  <conditionalFormatting sqref="E189">
    <cfRule type="cellIs" dxfId="2" priority="1167" stopIfTrue="1" operator="lessThan">
      <formula>0</formula>
    </cfRule>
  </conditionalFormatting>
  <conditionalFormatting sqref="E190">
    <cfRule type="cellIs" dxfId="2" priority="1166" stopIfTrue="1" operator="lessThan">
      <formula>0</formula>
    </cfRule>
  </conditionalFormatting>
  <conditionalFormatting sqref="E191">
    <cfRule type="cellIs" dxfId="2" priority="1165" stopIfTrue="1" operator="lessThan">
      <formula>0</formula>
    </cfRule>
  </conditionalFormatting>
  <conditionalFormatting sqref="E192">
    <cfRule type="cellIs" dxfId="2" priority="1164" stopIfTrue="1" operator="lessThan">
      <formula>0</formula>
    </cfRule>
  </conditionalFormatting>
  <conditionalFormatting sqref="E193">
    <cfRule type="cellIs" dxfId="2" priority="1163" stopIfTrue="1" operator="lessThan">
      <formula>0</formula>
    </cfRule>
  </conditionalFormatting>
  <conditionalFormatting sqref="E194">
    <cfRule type="cellIs" dxfId="2" priority="1162" stopIfTrue="1" operator="lessThan">
      <formula>0</formula>
    </cfRule>
  </conditionalFormatting>
  <conditionalFormatting sqref="E195">
    <cfRule type="cellIs" dxfId="2" priority="1161" stopIfTrue="1" operator="lessThan">
      <formula>0</formula>
    </cfRule>
  </conditionalFormatting>
  <conditionalFormatting sqref="E196">
    <cfRule type="cellIs" dxfId="2" priority="1160" stopIfTrue="1" operator="lessThan">
      <formula>0</formula>
    </cfRule>
  </conditionalFormatting>
  <conditionalFormatting sqref="E197">
    <cfRule type="cellIs" dxfId="2" priority="1159" stopIfTrue="1" operator="lessThan">
      <formula>0</formula>
    </cfRule>
  </conditionalFormatting>
  <conditionalFormatting sqref="E198">
    <cfRule type="cellIs" dxfId="2" priority="1158" stopIfTrue="1" operator="lessThan">
      <formula>0</formula>
    </cfRule>
  </conditionalFormatting>
  <conditionalFormatting sqref="E199">
    <cfRule type="cellIs" dxfId="2" priority="1157" stopIfTrue="1" operator="lessThan">
      <formula>0</formula>
    </cfRule>
  </conditionalFormatting>
  <conditionalFormatting sqref="E200">
    <cfRule type="cellIs" dxfId="2" priority="1156" stopIfTrue="1" operator="lessThan">
      <formula>0</formula>
    </cfRule>
  </conditionalFormatting>
  <conditionalFormatting sqref="E201">
    <cfRule type="cellIs" dxfId="2" priority="1155" stopIfTrue="1" operator="lessThan">
      <formula>0</formula>
    </cfRule>
  </conditionalFormatting>
  <conditionalFormatting sqref="E202">
    <cfRule type="cellIs" dxfId="2" priority="1154" stopIfTrue="1" operator="lessThan">
      <formula>0</formula>
    </cfRule>
  </conditionalFormatting>
  <conditionalFormatting sqref="E203">
    <cfRule type="cellIs" dxfId="2" priority="1153" stopIfTrue="1" operator="lessThan">
      <formula>0</formula>
    </cfRule>
  </conditionalFormatting>
  <conditionalFormatting sqref="E204">
    <cfRule type="cellIs" dxfId="2" priority="1152" stopIfTrue="1" operator="lessThan">
      <formula>0</formula>
    </cfRule>
  </conditionalFormatting>
  <conditionalFormatting sqref="E205">
    <cfRule type="cellIs" dxfId="2" priority="1151" stopIfTrue="1" operator="lessThan">
      <formula>0</formula>
    </cfRule>
  </conditionalFormatting>
  <conditionalFormatting sqref="E206">
    <cfRule type="cellIs" dxfId="2" priority="1150" stopIfTrue="1" operator="lessThan">
      <formula>0</formula>
    </cfRule>
  </conditionalFormatting>
  <conditionalFormatting sqref="E207">
    <cfRule type="cellIs" dxfId="2" priority="1149" stopIfTrue="1" operator="lessThan">
      <formula>0</formula>
    </cfRule>
  </conditionalFormatting>
  <conditionalFormatting sqref="E208">
    <cfRule type="cellIs" dxfId="2" priority="1148" stopIfTrue="1" operator="lessThan">
      <formula>0</formula>
    </cfRule>
  </conditionalFormatting>
  <conditionalFormatting sqref="E209">
    <cfRule type="cellIs" dxfId="2" priority="1147" stopIfTrue="1" operator="lessThan">
      <formula>0</formula>
    </cfRule>
  </conditionalFormatting>
  <conditionalFormatting sqref="E210">
    <cfRule type="cellIs" dxfId="2" priority="1146" stopIfTrue="1" operator="lessThan">
      <formula>0</formula>
    </cfRule>
  </conditionalFormatting>
  <conditionalFormatting sqref="E211">
    <cfRule type="cellIs" dxfId="2" priority="1145" stopIfTrue="1" operator="lessThan">
      <formula>0</formula>
    </cfRule>
  </conditionalFormatting>
  <conditionalFormatting sqref="E212">
    <cfRule type="cellIs" dxfId="2" priority="1144" stopIfTrue="1" operator="lessThan">
      <formula>0</formula>
    </cfRule>
  </conditionalFormatting>
  <conditionalFormatting sqref="E213">
    <cfRule type="cellIs" dxfId="2" priority="1143" stopIfTrue="1" operator="lessThan">
      <formula>0</formula>
    </cfRule>
  </conditionalFormatting>
  <conditionalFormatting sqref="E214">
    <cfRule type="cellIs" dxfId="2" priority="1142" stopIfTrue="1" operator="lessThan">
      <formula>0</formula>
    </cfRule>
  </conditionalFormatting>
  <conditionalFormatting sqref="E215">
    <cfRule type="cellIs" dxfId="2" priority="1141" stopIfTrue="1" operator="lessThan">
      <formula>0</formula>
    </cfRule>
  </conditionalFormatting>
  <conditionalFormatting sqref="E216">
    <cfRule type="cellIs" dxfId="2" priority="1140" stopIfTrue="1" operator="lessThan">
      <formula>0</formula>
    </cfRule>
  </conditionalFormatting>
  <conditionalFormatting sqref="E217">
    <cfRule type="cellIs" dxfId="2" priority="1139" stopIfTrue="1" operator="lessThan">
      <formula>0</formula>
    </cfRule>
  </conditionalFormatting>
  <conditionalFormatting sqref="E218">
    <cfRule type="cellIs" dxfId="2" priority="1138" stopIfTrue="1" operator="lessThan">
      <formula>0</formula>
    </cfRule>
  </conditionalFormatting>
  <conditionalFormatting sqref="E219">
    <cfRule type="cellIs" dxfId="2" priority="1137" stopIfTrue="1" operator="lessThan">
      <formula>0</formula>
    </cfRule>
  </conditionalFormatting>
  <conditionalFormatting sqref="E220">
    <cfRule type="cellIs" dxfId="2" priority="1136" stopIfTrue="1" operator="lessThan">
      <formula>0</formula>
    </cfRule>
  </conditionalFormatting>
  <conditionalFormatting sqref="E221">
    <cfRule type="cellIs" dxfId="2" priority="1135" stopIfTrue="1" operator="lessThan">
      <formula>0</formula>
    </cfRule>
  </conditionalFormatting>
  <conditionalFormatting sqref="E222">
    <cfRule type="cellIs" dxfId="2" priority="1134" stopIfTrue="1" operator="lessThan">
      <formula>0</formula>
    </cfRule>
  </conditionalFormatting>
  <conditionalFormatting sqref="E223">
    <cfRule type="cellIs" dxfId="2" priority="1133" stopIfTrue="1" operator="lessThan">
      <formula>0</formula>
    </cfRule>
  </conditionalFormatting>
  <conditionalFormatting sqref="E224">
    <cfRule type="cellIs" dxfId="2" priority="1132" stopIfTrue="1" operator="lessThan">
      <formula>0</formula>
    </cfRule>
  </conditionalFormatting>
  <conditionalFormatting sqref="E225">
    <cfRule type="cellIs" dxfId="2" priority="1131" stopIfTrue="1" operator="lessThan">
      <formula>0</formula>
    </cfRule>
  </conditionalFormatting>
  <conditionalFormatting sqref="E226">
    <cfRule type="cellIs" dxfId="2" priority="1130" stopIfTrue="1" operator="lessThan">
      <formula>0</formula>
    </cfRule>
  </conditionalFormatting>
  <conditionalFormatting sqref="E227">
    <cfRule type="cellIs" dxfId="2" priority="1129" stopIfTrue="1" operator="lessThan">
      <formula>0</formula>
    </cfRule>
  </conditionalFormatting>
  <conditionalFormatting sqref="E228">
    <cfRule type="cellIs" dxfId="2" priority="1128" stopIfTrue="1" operator="lessThan">
      <formula>0</formula>
    </cfRule>
  </conditionalFormatting>
  <conditionalFormatting sqref="E229">
    <cfRule type="cellIs" dxfId="2" priority="1127" stopIfTrue="1" operator="lessThan">
      <formula>0</formula>
    </cfRule>
  </conditionalFormatting>
  <conditionalFormatting sqref="E230">
    <cfRule type="cellIs" dxfId="2" priority="1126" stopIfTrue="1" operator="lessThan">
      <formula>0</formula>
    </cfRule>
  </conditionalFormatting>
  <conditionalFormatting sqref="E231">
    <cfRule type="cellIs" dxfId="2" priority="1125" stopIfTrue="1" operator="lessThan">
      <formula>0</formula>
    </cfRule>
  </conditionalFormatting>
  <conditionalFormatting sqref="E232">
    <cfRule type="cellIs" dxfId="2" priority="1124" stopIfTrue="1" operator="lessThan">
      <formula>0</formula>
    </cfRule>
  </conditionalFormatting>
  <conditionalFormatting sqref="E233">
    <cfRule type="cellIs" dxfId="2" priority="1123" stopIfTrue="1" operator="lessThan">
      <formula>0</formula>
    </cfRule>
  </conditionalFormatting>
  <conditionalFormatting sqref="E234">
    <cfRule type="cellIs" dxfId="2" priority="1122" stopIfTrue="1" operator="lessThan">
      <formula>0</formula>
    </cfRule>
  </conditionalFormatting>
  <conditionalFormatting sqref="E235">
    <cfRule type="cellIs" dxfId="2" priority="1121" stopIfTrue="1" operator="lessThan">
      <formula>0</formula>
    </cfRule>
  </conditionalFormatting>
  <conditionalFormatting sqref="E236">
    <cfRule type="cellIs" dxfId="2" priority="1120" stopIfTrue="1" operator="lessThan">
      <formula>0</formula>
    </cfRule>
  </conditionalFormatting>
  <conditionalFormatting sqref="E237">
    <cfRule type="cellIs" dxfId="2" priority="1119" stopIfTrue="1" operator="lessThan">
      <formula>0</formula>
    </cfRule>
  </conditionalFormatting>
  <conditionalFormatting sqref="E238">
    <cfRule type="cellIs" dxfId="2" priority="1118" stopIfTrue="1" operator="lessThan">
      <formula>0</formula>
    </cfRule>
  </conditionalFormatting>
  <conditionalFormatting sqref="E239">
    <cfRule type="cellIs" dxfId="2" priority="1117" stopIfTrue="1" operator="lessThan">
      <formula>0</formula>
    </cfRule>
  </conditionalFormatting>
  <conditionalFormatting sqref="E240">
    <cfRule type="cellIs" dxfId="2" priority="1116" stopIfTrue="1" operator="lessThan">
      <formula>0</formula>
    </cfRule>
  </conditionalFormatting>
  <conditionalFormatting sqref="E241">
    <cfRule type="cellIs" dxfId="2" priority="1115" stopIfTrue="1" operator="lessThan">
      <formula>0</formula>
    </cfRule>
  </conditionalFormatting>
  <conditionalFormatting sqref="E242">
    <cfRule type="cellIs" dxfId="2" priority="1114" stopIfTrue="1" operator="lessThan">
      <formula>0</formula>
    </cfRule>
  </conditionalFormatting>
  <conditionalFormatting sqref="E243">
    <cfRule type="cellIs" dxfId="2" priority="1113" stopIfTrue="1" operator="lessThan">
      <formula>0</formula>
    </cfRule>
  </conditionalFormatting>
  <conditionalFormatting sqref="E244">
    <cfRule type="cellIs" dxfId="2" priority="1112" stopIfTrue="1" operator="lessThan">
      <formula>0</formula>
    </cfRule>
  </conditionalFormatting>
  <conditionalFormatting sqref="E245">
    <cfRule type="cellIs" dxfId="2" priority="1111" stopIfTrue="1" operator="lessThan">
      <formula>0</formula>
    </cfRule>
  </conditionalFormatting>
  <conditionalFormatting sqref="E246">
    <cfRule type="cellIs" dxfId="2" priority="1110" stopIfTrue="1" operator="lessThan">
      <formula>0</formula>
    </cfRule>
  </conditionalFormatting>
  <conditionalFormatting sqref="E247">
    <cfRule type="cellIs" dxfId="2" priority="1109" stopIfTrue="1" operator="lessThan">
      <formula>0</formula>
    </cfRule>
  </conditionalFormatting>
  <conditionalFormatting sqref="E248">
    <cfRule type="cellIs" dxfId="2" priority="1108" stopIfTrue="1" operator="lessThan">
      <formula>0</formula>
    </cfRule>
  </conditionalFormatting>
  <conditionalFormatting sqref="E249">
    <cfRule type="cellIs" dxfId="2" priority="1107" stopIfTrue="1" operator="lessThan">
      <formula>0</formula>
    </cfRule>
  </conditionalFormatting>
  <conditionalFormatting sqref="E250">
    <cfRule type="cellIs" dxfId="2" priority="1106" stopIfTrue="1" operator="lessThan">
      <formula>0</formula>
    </cfRule>
  </conditionalFormatting>
  <conditionalFormatting sqref="E251">
    <cfRule type="cellIs" dxfId="2" priority="1105" stopIfTrue="1" operator="lessThan">
      <formula>0</formula>
    </cfRule>
  </conditionalFormatting>
  <conditionalFormatting sqref="E252">
    <cfRule type="cellIs" dxfId="2" priority="1104" stopIfTrue="1" operator="lessThan">
      <formula>0</formula>
    </cfRule>
  </conditionalFormatting>
  <conditionalFormatting sqref="E253">
    <cfRule type="cellIs" dxfId="2" priority="1103" stopIfTrue="1" operator="lessThan">
      <formula>0</formula>
    </cfRule>
  </conditionalFormatting>
  <conditionalFormatting sqref="E254">
    <cfRule type="cellIs" dxfId="2" priority="1102" stopIfTrue="1" operator="lessThan">
      <formula>0</formula>
    </cfRule>
  </conditionalFormatting>
  <conditionalFormatting sqref="E255">
    <cfRule type="cellIs" dxfId="2" priority="1101" stopIfTrue="1" operator="lessThan">
      <formula>0</formula>
    </cfRule>
  </conditionalFormatting>
  <conditionalFormatting sqref="E256">
    <cfRule type="cellIs" dxfId="2" priority="1100" stopIfTrue="1" operator="lessThan">
      <formula>0</formula>
    </cfRule>
  </conditionalFormatting>
  <conditionalFormatting sqref="E257">
    <cfRule type="cellIs" dxfId="2" priority="1099" stopIfTrue="1" operator="lessThan">
      <formula>0</formula>
    </cfRule>
  </conditionalFormatting>
  <conditionalFormatting sqref="E258">
    <cfRule type="cellIs" dxfId="2" priority="1098" stopIfTrue="1" operator="lessThan">
      <formula>0</formula>
    </cfRule>
  </conditionalFormatting>
  <conditionalFormatting sqref="E259">
    <cfRule type="cellIs" dxfId="2" priority="1097" stopIfTrue="1" operator="lessThan">
      <formula>0</formula>
    </cfRule>
  </conditionalFormatting>
  <conditionalFormatting sqref="E260">
    <cfRule type="cellIs" dxfId="2" priority="1096" stopIfTrue="1" operator="lessThan">
      <formula>0</formula>
    </cfRule>
  </conditionalFormatting>
  <conditionalFormatting sqref="E261">
    <cfRule type="cellIs" dxfId="2" priority="1095" stopIfTrue="1" operator="lessThan">
      <formula>0</formula>
    </cfRule>
  </conditionalFormatting>
  <conditionalFormatting sqref="E262">
    <cfRule type="cellIs" dxfId="2" priority="1094" stopIfTrue="1" operator="lessThan">
      <formula>0</formula>
    </cfRule>
  </conditionalFormatting>
  <conditionalFormatting sqref="E263">
    <cfRule type="cellIs" dxfId="2" priority="1093" stopIfTrue="1" operator="lessThan">
      <formula>0</formula>
    </cfRule>
  </conditionalFormatting>
  <conditionalFormatting sqref="E264">
    <cfRule type="cellIs" dxfId="2" priority="1092" stopIfTrue="1" operator="lessThan">
      <formula>0</formula>
    </cfRule>
  </conditionalFormatting>
  <conditionalFormatting sqref="E265">
    <cfRule type="cellIs" dxfId="2" priority="1091" stopIfTrue="1" operator="lessThan">
      <formula>0</formula>
    </cfRule>
  </conditionalFormatting>
  <conditionalFormatting sqref="E266">
    <cfRule type="cellIs" dxfId="2" priority="1090" stopIfTrue="1" operator="lessThan">
      <formula>0</formula>
    </cfRule>
  </conditionalFormatting>
  <conditionalFormatting sqref="E267">
    <cfRule type="cellIs" dxfId="2" priority="1089" stopIfTrue="1" operator="lessThan">
      <formula>0</formula>
    </cfRule>
  </conditionalFormatting>
  <conditionalFormatting sqref="E268">
    <cfRule type="cellIs" dxfId="2" priority="1088" stopIfTrue="1" operator="lessThan">
      <formula>0</formula>
    </cfRule>
  </conditionalFormatting>
  <conditionalFormatting sqref="E269">
    <cfRule type="cellIs" dxfId="2" priority="1087" stopIfTrue="1" operator="lessThan">
      <formula>0</formula>
    </cfRule>
  </conditionalFormatting>
  <conditionalFormatting sqref="E270">
    <cfRule type="cellIs" dxfId="2" priority="1086" stopIfTrue="1" operator="lessThan">
      <formula>0</formula>
    </cfRule>
  </conditionalFormatting>
  <conditionalFormatting sqref="E271">
    <cfRule type="cellIs" dxfId="2" priority="1085" stopIfTrue="1" operator="lessThan">
      <formula>0</formula>
    </cfRule>
  </conditionalFormatting>
  <conditionalFormatting sqref="E272">
    <cfRule type="cellIs" dxfId="2" priority="1084" stopIfTrue="1" operator="lessThan">
      <formula>0</formula>
    </cfRule>
  </conditionalFormatting>
  <conditionalFormatting sqref="E273">
    <cfRule type="cellIs" dxfId="2" priority="1083" stopIfTrue="1" operator="lessThan">
      <formula>0</formula>
    </cfRule>
  </conditionalFormatting>
  <conditionalFormatting sqref="E274">
    <cfRule type="cellIs" dxfId="2" priority="1082" stopIfTrue="1" operator="lessThan">
      <formula>0</formula>
    </cfRule>
  </conditionalFormatting>
  <conditionalFormatting sqref="E275">
    <cfRule type="cellIs" dxfId="2" priority="1081" stopIfTrue="1" operator="lessThan">
      <formula>0</formula>
    </cfRule>
  </conditionalFormatting>
  <conditionalFormatting sqref="E276">
    <cfRule type="cellIs" dxfId="2" priority="1080" stopIfTrue="1" operator="lessThan">
      <formula>0</formula>
    </cfRule>
  </conditionalFormatting>
  <conditionalFormatting sqref="E277">
    <cfRule type="cellIs" dxfId="2" priority="1079" stopIfTrue="1" operator="lessThan">
      <formula>0</formula>
    </cfRule>
  </conditionalFormatting>
  <conditionalFormatting sqref="E278">
    <cfRule type="cellIs" dxfId="2" priority="1078" stopIfTrue="1" operator="lessThan">
      <formula>0</formula>
    </cfRule>
  </conditionalFormatting>
  <conditionalFormatting sqref="E279">
    <cfRule type="cellIs" dxfId="2" priority="1077" stopIfTrue="1" operator="lessThan">
      <formula>0</formula>
    </cfRule>
  </conditionalFormatting>
  <conditionalFormatting sqref="E280">
    <cfRule type="cellIs" dxfId="2" priority="1076" stopIfTrue="1" operator="lessThan">
      <formula>0</formula>
    </cfRule>
  </conditionalFormatting>
  <conditionalFormatting sqref="E281">
    <cfRule type="cellIs" dxfId="2" priority="1075" stopIfTrue="1" operator="lessThan">
      <formula>0</formula>
    </cfRule>
  </conditionalFormatting>
  <conditionalFormatting sqref="E282">
    <cfRule type="cellIs" dxfId="2" priority="1074" stopIfTrue="1" operator="lessThan">
      <formula>0</formula>
    </cfRule>
  </conditionalFormatting>
  <conditionalFormatting sqref="E283">
    <cfRule type="cellIs" dxfId="2" priority="1073" stopIfTrue="1" operator="lessThan">
      <formula>0</formula>
    </cfRule>
  </conditionalFormatting>
  <conditionalFormatting sqref="E284">
    <cfRule type="cellIs" dxfId="2" priority="1072" stopIfTrue="1" operator="lessThan">
      <formula>0</formula>
    </cfRule>
  </conditionalFormatting>
  <conditionalFormatting sqref="E285">
    <cfRule type="cellIs" dxfId="2" priority="1071" stopIfTrue="1" operator="lessThan">
      <formula>0</formula>
    </cfRule>
  </conditionalFormatting>
  <conditionalFormatting sqref="E286">
    <cfRule type="cellIs" dxfId="2" priority="1070" stopIfTrue="1" operator="lessThan">
      <formula>0</formula>
    </cfRule>
  </conditionalFormatting>
  <conditionalFormatting sqref="E287">
    <cfRule type="cellIs" dxfId="2" priority="1069" stopIfTrue="1" operator="lessThan">
      <formula>0</formula>
    </cfRule>
  </conditionalFormatting>
  <conditionalFormatting sqref="E288">
    <cfRule type="cellIs" dxfId="2" priority="1068" stopIfTrue="1" operator="lessThan">
      <formula>0</formula>
    </cfRule>
  </conditionalFormatting>
  <conditionalFormatting sqref="E289">
    <cfRule type="cellIs" dxfId="2" priority="1067" stopIfTrue="1" operator="lessThan">
      <formula>0</formula>
    </cfRule>
  </conditionalFormatting>
  <conditionalFormatting sqref="E290">
    <cfRule type="cellIs" dxfId="2" priority="1066" stopIfTrue="1" operator="lessThan">
      <formula>0</formula>
    </cfRule>
  </conditionalFormatting>
  <conditionalFormatting sqref="E291">
    <cfRule type="cellIs" dxfId="2" priority="1065" stopIfTrue="1" operator="lessThan">
      <formula>0</formula>
    </cfRule>
  </conditionalFormatting>
  <conditionalFormatting sqref="E292">
    <cfRule type="cellIs" dxfId="2" priority="1064" stopIfTrue="1" operator="lessThan">
      <formula>0</formula>
    </cfRule>
  </conditionalFormatting>
  <conditionalFormatting sqref="E293">
    <cfRule type="cellIs" dxfId="2" priority="1063" stopIfTrue="1" operator="lessThan">
      <formula>0</formula>
    </cfRule>
  </conditionalFormatting>
  <conditionalFormatting sqref="E294">
    <cfRule type="cellIs" dxfId="2" priority="1062" stopIfTrue="1" operator="lessThan">
      <formula>0</formula>
    </cfRule>
  </conditionalFormatting>
  <conditionalFormatting sqref="E295">
    <cfRule type="cellIs" dxfId="2" priority="1061" stopIfTrue="1" operator="lessThan">
      <formula>0</formula>
    </cfRule>
  </conditionalFormatting>
  <conditionalFormatting sqref="E296">
    <cfRule type="cellIs" dxfId="2" priority="1060" stopIfTrue="1" operator="lessThan">
      <formula>0</formula>
    </cfRule>
  </conditionalFormatting>
  <conditionalFormatting sqref="E297">
    <cfRule type="cellIs" dxfId="2" priority="1059" stopIfTrue="1" operator="lessThan">
      <formula>0</formula>
    </cfRule>
  </conditionalFormatting>
  <conditionalFormatting sqref="E298">
    <cfRule type="cellIs" dxfId="2" priority="1058" stopIfTrue="1" operator="lessThan">
      <formula>0</formula>
    </cfRule>
  </conditionalFormatting>
  <conditionalFormatting sqref="E299">
    <cfRule type="cellIs" dxfId="2" priority="1057" stopIfTrue="1" operator="lessThan">
      <formula>0</formula>
    </cfRule>
  </conditionalFormatting>
  <conditionalFormatting sqref="E300">
    <cfRule type="cellIs" dxfId="2" priority="1056" stopIfTrue="1" operator="lessThan">
      <formula>0</formula>
    </cfRule>
  </conditionalFormatting>
  <conditionalFormatting sqref="E301">
    <cfRule type="cellIs" dxfId="2" priority="1055" stopIfTrue="1" operator="lessThan">
      <formula>0</formula>
    </cfRule>
  </conditionalFormatting>
  <conditionalFormatting sqref="E302">
    <cfRule type="cellIs" dxfId="2" priority="1054" stopIfTrue="1" operator="lessThan">
      <formula>0</formula>
    </cfRule>
  </conditionalFormatting>
  <conditionalFormatting sqref="E303">
    <cfRule type="cellIs" dxfId="2" priority="1053" stopIfTrue="1" operator="lessThan">
      <formula>0</formula>
    </cfRule>
  </conditionalFormatting>
  <conditionalFormatting sqref="E304">
    <cfRule type="cellIs" dxfId="2" priority="1052" stopIfTrue="1" operator="lessThan">
      <formula>0</formula>
    </cfRule>
  </conditionalFormatting>
  <conditionalFormatting sqref="E305">
    <cfRule type="cellIs" dxfId="2" priority="1051" stopIfTrue="1" operator="lessThan">
      <formula>0</formula>
    </cfRule>
  </conditionalFormatting>
  <conditionalFormatting sqref="E306">
    <cfRule type="cellIs" dxfId="2" priority="1050" stopIfTrue="1" operator="lessThan">
      <formula>0</formula>
    </cfRule>
  </conditionalFormatting>
  <conditionalFormatting sqref="E307">
    <cfRule type="cellIs" dxfId="2" priority="1049" stopIfTrue="1" operator="lessThan">
      <formula>0</formula>
    </cfRule>
  </conditionalFormatting>
  <conditionalFormatting sqref="E308">
    <cfRule type="cellIs" dxfId="2" priority="1048" stopIfTrue="1" operator="lessThan">
      <formula>0</formula>
    </cfRule>
  </conditionalFormatting>
  <conditionalFormatting sqref="E309">
    <cfRule type="cellIs" dxfId="2" priority="1047" stopIfTrue="1" operator="lessThan">
      <formula>0</formula>
    </cfRule>
  </conditionalFormatting>
  <conditionalFormatting sqref="E310">
    <cfRule type="cellIs" dxfId="2" priority="1046" stopIfTrue="1" operator="lessThan">
      <formula>0</formula>
    </cfRule>
  </conditionalFormatting>
  <conditionalFormatting sqref="E311">
    <cfRule type="cellIs" dxfId="2" priority="1045" stopIfTrue="1" operator="lessThan">
      <formula>0</formula>
    </cfRule>
  </conditionalFormatting>
  <conditionalFormatting sqref="E312">
    <cfRule type="cellIs" dxfId="2" priority="1044" stopIfTrue="1" operator="lessThan">
      <formula>0</formula>
    </cfRule>
  </conditionalFormatting>
  <conditionalFormatting sqref="E313">
    <cfRule type="cellIs" dxfId="2" priority="1043" stopIfTrue="1" operator="lessThan">
      <formula>0</formula>
    </cfRule>
  </conditionalFormatting>
  <conditionalFormatting sqref="E314">
    <cfRule type="cellIs" dxfId="2" priority="1042" stopIfTrue="1" operator="lessThan">
      <formula>0</formula>
    </cfRule>
  </conditionalFormatting>
  <conditionalFormatting sqref="E315">
    <cfRule type="cellIs" dxfId="2" priority="1041" stopIfTrue="1" operator="lessThan">
      <formula>0</formula>
    </cfRule>
  </conditionalFormatting>
  <conditionalFormatting sqref="E316">
    <cfRule type="cellIs" dxfId="2" priority="1040" stopIfTrue="1" operator="lessThan">
      <formula>0</formula>
    </cfRule>
  </conditionalFormatting>
  <conditionalFormatting sqref="E317">
    <cfRule type="cellIs" dxfId="2" priority="1039" stopIfTrue="1" operator="lessThan">
      <formula>0</formula>
    </cfRule>
  </conditionalFormatting>
  <conditionalFormatting sqref="E318">
    <cfRule type="cellIs" dxfId="2" priority="1038" stopIfTrue="1" operator="lessThan">
      <formula>0</formula>
    </cfRule>
  </conditionalFormatting>
  <conditionalFormatting sqref="E319">
    <cfRule type="cellIs" dxfId="2" priority="1037" stopIfTrue="1" operator="lessThan">
      <formula>0</formula>
    </cfRule>
  </conditionalFormatting>
  <conditionalFormatting sqref="E320">
    <cfRule type="cellIs" dxfId="2" priority="1036" stopIfTrue="1" operator="lessThan">
      <formula>0</formula>
    </cfRule>
  </conditionalFormatting>
  <conditionalFormatting sqref="E321">
    <cfRule type="cellIs" dxfId="2" priority="1035" stopIfTrue="1" operator="lessThan">
      <formula>0</formula>
    </cfRule>
  </conditionalFormatting>
  <conditionalFormatting sqref="E322">
    <cfRule type="cellIs" dxfId="2" priority="1034" stopIfTrue="1" operator="lessThan">
      <formula>0</formula>
    </cfRule>
  </conditionalFormatting>
  <conditionalFormatting sqref="E323">
    <cfRule type="cellIs" dxfId="2" priority="1033" stopIfTrue="1" operator="lessThan">
      <formula>0</formula>
    </cfRule>
  </conditionalFormatting>
  <conditionalFormatting sqref="E324">
    <cfRule type="cellIs" dxfId="2" priority="1032" stopIfTrue="1" operator="lessThan">
      <formula>0</formula>
    </cfRule>
  </conditionalFormatting>
  <conditionalFormatting sqref="E325">
    <cfRule type="cellIs" dxfId="2" priority="1031" stopIfTrue="1" operator="lessThan">
      <formula>0</formula>
    </cfRule>
  </conditionalFormatting>
  <conditionalFormatting sqref="E326">
    <cfRule type="cellIs" dxfId="2" priority="1030" stopIfTrue="1" operator="lessThan">
      <formula>0</formula>
    </cfRule>
  </conditionalFormatting>
  <conditionalFormatting sqref="E327">
    <cfRule type="cellIs" dxfId="2" priority="1029" stopIfTrue="1" operator="lessThan">
      <formula>0</formula>
    </cfRule>
  </conditionalFormatting>
  <conditionalFormatting sqref="E328">
    <cfRule type="cellIs" dxfId="2" priority="1028" stopIfTrue="1" operator="lessThan">
      <formula>0</formula>
    </cfRule>
  </conditionalFormatting>
  <conditionalFormatting sqref="E329">
    <cfRule type="cellIs" dxfId="2" priority="1027" stopIfTrue="1" operator="lessThan">
      <formula>0</formula>
    </cfRule>
  </conditionalFormatting>
  <conditionalFormatting sqref="E330">
    <cfRule type="cellIs" dxfId="2" priority="1026" stopIfTrue="1" operator="lessThan">
      <formula>0</formula>
    </cfRule>
  </conditionalFormatting>
  <conditionalFormatting sqref="E331">
    <cfRule type="cellIs" dxfId="2" priority="1025" stopIfTrue="1" operator="lessThan">
      <formula>0</formula>
    </cfRule>
  </conditionalFormatting>
  <conditionalFormatting sqref="E332">
    <cfRule type="cellIs" dxfId="2" priority="1024" stopIfTrue="1" operator="lessThan">
      <formula>0</formula>
    </cfRule>
  </conditionalFormatting>
  <conditionalFormatting sqref="E333">
    <cfRule type="cellIs" dxfId="2" priority="1023" stopIfTrue="1" operator="lessThan">
      <formula>0</formula>
    </cfRule>
  </conditionalFormatting>
  <conditionalFormatting sqref="E334">
    <cfRule type="cellIs" dxfId="2" priority="1022" stopIfTrue="1" operator="lessThan">
      <formula>0</formula>
    </cfRule>
  </conditionalFormatting>
  <conditionalFormatting sqref="E335">
    <cfRule type="cellIs" dxfId="2" priority="1021" stopIfTrue="1" operator="lessThan">
      <formula>0</formula>
    </cfRule>
  </conditionalFormatting>
  <conditionalFormatting sqref="E336">
    <cfRule type="cellIs" dxfId="2" priority="1020" stopIfTrue="1" operator="lessThan">
      <formula>0</formula>
    </cfRule>
  </conditionalFormatting>
  <conditionalFormatting sqref="E337">
    <cfRule type="cellIs" dxfId="2" priority="1019" stopIfTrue="1" operator="lessThan">
      <formula>0</formula>
    </cfRule>
  </conditionalFormatting>
  <conditionalFormatting sqref="E338">
    <cfRule type="cellIs" dxfId="2" priority="1018" stopIfTrue="1" operator="lessThan">
      <formula>0</formula>
    </cfRule>
  </conditionalFormatting>
  <conditionalFormatting sqref="E339">
    <cfRule type="cellIs" dxfId="2" priority="1017" stopIfTrue="1" operator="lessThan">
      <formula>0</formula>
    </cfRule>
  </conditionalFormatting>
  <conditionalFormatting sqref="E340">
    <cfRule type="cellIs" dxfId="2" priority="1016" stopIfTrue="1" operator="lessThan">
      <formula>0</formula>
    </cfRule>
  </conditionalFormatting>
  <conditionalFormatting sqref="E341">
    <cfRule type="cellIs" dxfId="2" priority="1015" stopIfTrue="1" operator="lessThan">
      <formula>0</formula>
    </cfRule>
  </conditionalFormatting>
  <conditionalFormatting sqref="E342">
    <cfRule type="cellIs" dxfId="2" priority="1014" stopIfTrue="1" operator="lessThan">
      <formula>0</formula>
    </cfRule>
  </conditionalFormatting>
  <conditionalFormatting sqref="E343">
    <cfRule type="cellIs" dxfId="2" priority="1013" stopIfTrue="1" operator="lessThan">
      <formula>0</formula>
    </cfRule>
  </conditionalFormatting>
  <conditionalFormatting sqref="E344">
    <cfRule type="cellIs" dxfId="2" priority="1012" stopIfTrue="1" operator="lessThan">
      <formula>0</formula>
    </cfRule>
  </conditionalFormatting>
  <conditionalFormatting sqref="E345">
    <cfRule type="cellIs" dxfId="2" priority="1011" stopIfTrue="1" operator="lessThan">
      <formula>0</formula>
    </cfRule>
  </conditionalFormatting>
  <conditionalFormatting sqref="E346">
    <cfRule type="cellIs" dxfId="2" priority="1010" stopIfTrue="1" operator="lessThan">
      <formula>0</formula>
    </cfRule>
  </conditionalFormatting>
  <conditionalFormatting sqref="E347">
    <cfRule type="cellIs" dxfId="2" priority="1009" stopIfTrue="1" operator="lessThan">
      <formula>0</formula>
    </cfRule>
  </conditionalFormatting>
  <conditionalFormatting sqref="E348">
    <cfRule type="cellIs" dxfId="2" priority="1008" stopIfTrue="1" operator="lessThan">
      <formula>0</formula>
    </cfRule>
  </conditionalFormatting>
  <conditionalFormatting sqref="E349">
    <cfRule type="cellIs" dxfId="2" priority="1007" stopIfTrue="1" operator="lessThan">
      <formula>0</formula>
    </cfRule>
  </conditionalFormatting>
  <conditionalFormatting sqref="E350">
    <cfRule type="cellIs" dxfId="2" priority="1006" stopIfTrue="1" operator="lessThan">
      <formula>0</formula>
    </cfRule>
  </conditionalFormatting>
  <conditionalFormatting sqref="E351">
    <cfRule type="cellIs" dxfId="2" priority="1005" stopIfTrue="1" operator="lessThan">
      <formula>0</formula>
    </cfRule>
  </conditionalFormatting>
  <conditionalFormatting sqref="E352">
    <cfRule type="cellIs" dxfId="2" priority="1004" stopIfTrue="1" operator="lessThan">
      <formula>0</formula>
    </cfRule>
  </conditionalFormatting>
  <conditionalFormatting sqref="E353">
    <cfRule type="cellIs" dxfId="2" priority="1003" stopIfTrue="1" operator="lessThan">
      <formula>0</formula>
    </cfRule>
  </conditionalFormatting>
  <conditionalFormatting sqref="E354">
    <cfRule type="cellIs" dxfId="2" priority="1002" stopIfTrue="1" operator="lessThan">
      <formula>0</formula>
    </cfRule>
  </conditionalFormatting>
  <conditionalFormatting sqref="E355">
    <cfRule type="cellIs" dxfId="2" priority="1001" stopIfTrue="1" operator="lessThan">
      <formula>0</formula>
    </cfRule>
  </conditionalFormatting>
  <conditionalFormatting sqref="E356">
    <cfRule type="cellIs" dxfId="2" priority="1000" stopIfTrue="1" operator="lessThan">
      <formula>0</formula>
    </cfRule>
  </conditionalFormatting>
  <conditionalFormatting sqref="E357">
    <cfRule type="cellIs" dxfId="2" priority="999" stopIfTrue="1" operator="lessThan">
      <formula>0</formula>
    </cfRule>
  </conditionalFormatting>
  <conditionalFormatting sqref="E358">
    <cfRule type="cellIs" dxfId="2" priority="998" stopIfTrue="1" operator="lessThan">
      <formula>0</formula>
    </cfRule>
  </conditionalFormatting>
  <conditionalFormatting sqref="E359">
    <cfRule type="cellIs" dxfId="2" priority="997" stopIfTrue="1" operator="lessThan">
      <formula>0</formula>
    </cfRule>
  </conditionalFormatting>
  <conditionalFormatting sqref="E360">
    <cfRule type="cellIs" dxfId="2" priority="996" stopIfTrue="1" operator="lessThan">
      <formula>0</formula>
    </cfRule>
  </conditionalFormatting>
  <conditionalFormatting sqref="E361">
    <cfRule type="cellIs" dxfId="2" priority="995" stopIfTrue="1" operator="lessThan">
      <formula>0</formula>
    </cfRule>
  </conditionalFormatting>
  <conditionalFormatting sqref="E362">
    <cfRule type="cellIs" dxfId="2" priority="994" stopIfTrue="1" operator="lessThan">
      <formula>0</formula>
    </cfRule>
  </conditionalFormatting>
  <conditionalFormatting sqref="E363">
    <cfRule type="cellIs" dxfId="2" priority="993" stopIfTrue="1" operator="lessThan">
      <formula>0</formula>
    </cfRule>
  </conditionalFormatting>
  <conditionalFormatting sqref="E364">
    <cfRule type="cellIs" dxfId="2" priority="992" stopIfTrue="1" operator="lessThan">
      <formula>0</formula>
    </cfRule>
  </conditionalFormatting>
  <conditionalFormatting sqref="E365">
    <cfRule type="cellIs" dxfId="2" priority="991" stopIfTrue="1" operator="lessThan">
      <formula>0</formula>
    </cfRule>
  </conditionalFormatting>
  <conditionalFormatting sqref="E366">
    <cfRule type="cellIs" dxfId="2" priority="990" stopIfTrue="1" operator="lessThan">
      <formula>0</formula>
    </cfRule>
  </conditionalFormatting>
  <conditionalFormatting sqref="E367">
    <cfRule type="cellIs" dxfId="2" priority="989" stopIfTrue="1" operator="lessThan">
      <formula>0</formula>
    </cfRule>
  </conditionalFormatting>
  <conditionalFormatting sqref="E368">
    <cfRule type="cellIs" dxfId="2" priority="988" stopIfTrue="1" operator="lessThan">
      <formula>0</formula>
    </cfRule>
  </conditionalFormatting>
  <conditionalFormatting sqref="E369">
    <cfRule type="cellIs" dxfId="2" priority="987" stopIfTrue="1" operator="lessThan">
      <formula>0</formula>
    </cfRule>
  </conditionalFormatting>
  <conditionalFormatting sqref="E370">
    <cfRule type="cellIs" dxfId="2" priority="986" stopIfTrue="1" operator="lessThan">
      <formula>0</formula>
    </cfRule>
  </conditionalFormatting>
  <conditionalFormatting sqref="E371">
    <cfRule type="cellIs" dxfId="2" priority="985" stopIfTrue="1" operator="lessThan">
      <formula>0</formula>
    </cfRule>
  </conditionalFormatting>
  <conditionalFormatting sqref="E372">
    <cfRule type="cellIs" dxfId="2" priority="984" stopIfTrue="1" operator="lessThan">
      <formula>0</formula>
    </cfRule>
  </conditionalFormatting>
  <conditionalFormatting sqref="E373">
    <cfRule type="cellIs" dxfId="2" priority="983" stopIfTrue="1" operator="lessThan">
      <formula>0</formula>
    </cfRule>
  </conditionalFormatting>
  <conditionalFormatting sqref="E374">
    <cfRule type="cellIs" dxfId="2" priority="982" stopIfTrue="1" operator="lessThan">
      <formula>0</formula>
    </cfRule>
  </conditionalFormatting>
  <conditionalFormatting sqref="E375">
    <cfRule type="cellIs" dxfId="2" priority="981" stopIfTrue="1" operator="lessThan">
      <formula>0</formula>
    </cfRule>
  </conditionalFormatting>
  <conditionalFormatting sqref="E376">
    <cfRule type="cellIs" dxfId="2" priority="980" stopIfTrue="1" operator="lessThan">
      <formula>0</formula>
    </cfRule>
  </conditionalFormatting>
  <conditionalFormatting sqref="E377">
    <cfRule type="cellIs" dxfId="2" priority="979" stopIfTrue="1" operator="lessThan">
      <formula>0</formula>
    </cfRule>
  </conditionalFormatting>
  <conditionalFormatting sqref="E378">
    <cfRule type="cellIs" dxfId="2" priority="978" stopIfTrue="1" operator="lessThan">
      <formula>0</formula>
    </cfRule>
  </conditionalFormatting>
  <conditionalFormatting sqref="E379">
    <cfRule type="cellIs" dxfId="2" priority="977" stopIfTrue="1" operator="lessThan">
      <formula>0</formula>
    </cfRule>
  </conditionalFormatting>
  <conditionalFormatting sqref="E380">
    <cfRule type="cellIs" dxfId="2" priority="976" stopIfTrue="1" operator="lessThan">
      <formula>0</formula>
    </cfRule>
  </conditionalFormatting>
  <conditionalFormatting sqref="E381">
    <cfRule type="cellIs" dxfId="2" priority="975" stopIfTrue="1" operator="lessThan">
      <formula>0</formula>
    </cfRule>
  </conditionalFormatting>
  <conditionalFormatting sqref="E382">
    <cfRule type="cellIs" dxfId="2" priority="974" stopIfTrue="1" operator="lessThan">
      <formula>0</formula>
    </cfRule>
  </conditionalFormatting>
  <conditionalFormatting sqref="E383">
    <cfRule type="cellIs" dxfId="2" priority="973" stopIfTrue="1" operator="lessThan">
      <formula>0</formula>
    </cfRule>
  </conditionalFormatting>
  <conditionalFormatting sqref="E384">
    <cfRule type="cellIs" dxfId="2" priority="972" stopIfTrue="1" operator="lessThan">
      <formula>0</formula>
    </cfRule>
  </conditionalFormatting>
  <conditionalFormatting sqref="E385">
    <cfRule type="cellIs" dxfId="2" priority="971" stopIfTrue="1" operator="lessThan">
      <formula>0</formula>
    </cfRule>
  </conditionalFormatting>
  <conditionalFormatting sqref="E386">
    <cfRule type="cellIs" dxfId="2" priority="970" stopIfTrue="1" operator="lessThan">
      <formula>0</formula>
    </cfRule>
  </conditionalFormatting>
  <conditionalFormatting sqref="E387">
    <cfRule type="cellIs" dxfId="2" priority="969" stopIfTrue="1" operator="lessThan">
      <formula>0</formula>
    </cfRule>
  </conditionalFormatting>
  <conditionalFormatting sqref="E388">
    <cfRule type="cellIs" dxfId="2" priority="968" stopIfTrue="1" operator="lessThan">
      <formula>0</formula>
    </cfRule>
  </conditionalFormatting>
  <conditionalFormatting sqref="E389">
    <cfRule type="cellIs" dxfId="2" priority="967" stopIfTrue="1" operator="lessThan">
      <formula>0</formula>
    </cfRule>
  </conditionalFormatting>
  <conditionalFormatting sqref="E390">
    <cfRule type="cellIs" dxfId="2" priority="966" stopIfTrue="1" operator="lessThan">
      <formula>0</formula>
    </cfRule>
  </conditionalFormatting>
  <conditionalFormatting sqref="E391">
    <cfRule type="cellIs" dxfId="2" priority="965" stopIfTrue="1" operator="lessThan">
      <formula>0</formula>
    </cfRule>
  </conditionalFormatting>
  <conditionalFormatting sqref="E392">
    <cfRule type="cellIs" dxfId="2" priority="964" stopIfTrue="1" operator="lessThan">
      <formula>0</formula>
    </cfRule>
  </conditionalFormatting>
  <conditionalFormatting sqref="E393">
    <cfRule type="cellIs" dxfId="2" priority="963" stopIfTrue="1" operator="lessThan">
      <formula>0</formula>
    </cfRule>
  </conditionalFormatting>
  <conditionalFormatting sqref="E394">
    <cfRule type="cellIs" dxfId="2" priority="962" stopIfTrue="1" operator="lessThan">
      <formula>0</formula>
    </cfRule>
  </conditionalFormatting>
  <conditionalFormatting sqref="E395">
    <cfRule type="cellIs" dxfId="2" priority="961" stopIfTrue="1" operator="lessThan">
      <formula>0</formula>
    </cfRule>
  </conditionalFormatting>
  <conditionalFormatting sqref="E396">
    <cfRule type="cellIs" dxfId="2" priority="960" stopIfTrue="1" operator="lessThan">
      <formula>0</formula>
    </cfRule>
  </conditionalFormatting>
  <conditionalFormatting sqref="E397">
    <cfRule type="cellIs" dxfId="2" priority="959" stopIfTrue="1" operator="lessThan">
      <formula>0</formula>
    </cfRule>
  </conditionalFormatting>
  <conditionalFormatting sqref="E398">
    <cfRule type="cellIs" dxfId="2" priority="958" stopIfTrue="1" operator="lessThan">
      <formula>0</formula>
    </cfRule>
  </conditionalFormatting>
  <conditionalFormatting sqref="E399">
    <cfRule type="cellIs" dxfId="2" priority="957" stopIfTrue="1" operator="lessThan">
      <formula>0</formula>
    </cfRule>
  </conditionalFormatting>
  <conditionalFormatting sqref="E400">
    <cfRule type="cellIs" dxfId="2" priority="956" stopIfTrue="1" operator="lessThan">
      <formula>0</formula>
    </cfRule>
  </conditionalFormatting>
  <conditionalFormatting sqref="E401">
    <cfRule type="cellIs" dxfId="2" priority="955" stopIfTrue="1" operator="lessThan">
      <formula>0</formula>
    </cfRule>
  </conditionalFormatting>
  <conditionalFormatting sqref="E402">
    <cfRule type="cellIs" dxfId="2" priority="954" stopIfTrue="1" operator="lessThan">
      <formula>0</formula>
    </cfRule>
  </conditionalFormatting>
  <conditionalFormatting sqref="E403">
    <cfRule type="cellIs" dxfId="2" priority="953" stopIfTrue="1" operator="lessThan">
      <formula>0</formula>
    </cfRule>
  </conditionalFormatting>
  <conditionalFormatting sqref="E404">
    <cfRule type="cellIs" dxfId="2" priority="952" stopIfTrue="1" operator="lessThan">
      <formula>0</formula>
    </cfRule>
  </conditionalFormatting>
  <conditionalFormatting sqref="E405">
    <cfRule type="cellIs" dxfId="2" priority="951" stopIfTrue="1" operator="lessThan">
      <formula>0</formula>
    </cfRule>
  </conditionalFormatting>
  <conditionalFormatting sqref="E406">
    <cfRule type="cellIs" dxfId="2" priority="950" stopIfTrue="1" operator="lessThan">
      <formula>0</formula>
    </cfRule>
  </conditionalFormatting>
  <conditionalFormatting sqref="E407">
    <cfRule type="cellIs" dxfId="2" priority="949" stopIfTrue="1" operator="lessThan">
      <formula>0</formula>
    </cfRule>
  </conditionalFormatting>
  <conditionalFormatting sqref="E408">
    <cfRule type="cellIs" dxfId="2" priority="948" stopIfTrue="1" operator="lessThan">
      <formula>0</formula>
    </cfRule>
  </conditionalFormatting>
  <conditionalFormatting sqref="E409">
    <cfRule type="cellIs" dxfId="2" priority="947" stopIfTrue="1" operator="lessThan">
      <formula>0</formula>
    </cfRule>
  </conditionalFormatting>
  <conditionalFormatting sqref="E410">
    <cfRule type="cellIs" dxfId="2" priority="946" stopIfTrue="1" operator="lessThan">
      <formula>0</formula>
    </cfRule>
  </conditionalFormatting>
  <conditionalFormatting sqref="E411">
    <cfRule type="cellIs" dxfId="2" priority="945" stopIfTrue="1" operator="lessThan">
      <formula>0</formula>
    </cfRule>
  </conditionalFormatting>
  <conditionalFormatting sqref="E412">
    <cfRule type="cellIs" dxfId="2" priority="944" stopIfTrue="1" operator="lessThan">
      <formula>0</formula>
    </cfRule>
  </conditionalFormatting>
  <conditionalFormatting sqref="E413">
    <cfRule type="cellIs" dxfId="2" priority="943" stopIfTrue="1" operator="lessThan">
      <formula>0</formula>
    </cfRule>
  </conditionalFormatting>
  <conditionalFormatting sqref="E414">
    <cfRule type="cellIs" dxfId="2" priority="942" stopIfTrue="1" operator="lessThan">
      <formula>0</formula>
    </cfRule>
  </conditionalFormatting>
  <conditionalFormatting sqref="E415">
    <cfRule type="cellIs" dxfId="2" priority="941" stopIfTrue="1" operator="lessThan">
      <formula>0</formula>
    </cfRule>
  </conditionalFormatting>
  <conditionalFormatting sqref="E416">
    <cfRule type="cellIs" dxfId="2" priority="940" stopIfTrue="1" operator="lessThan">
      <formula>0</formula>
    </cfRule>
  </conditionalFormatting>
  <conditionalFormatting sqref="E417">
    <cfRule type="cellIs" dxfId="2" priority="939" stopIfTrue="1" operator="lessThan">
      <formula>0</formula>
    </cfRule>
  </conditionalFormatting>
  <conditionalFormatting sqref="E418">
    <cfRule type="cellIs" dxfId="2" priority="938" stopIfTrue="1" operator="lessThan">
      <formula>0</formula>
    </cfRule>
  </conditionalFormatting>
  <conditionalFormatting sqref="E419">
    <cfRule type="cellIs" dxfId="2" priority="937" stopIfTrue="1" operator="lessThan">
      <formula>0</formula>
    </cfRule>
  </conditionalFormatting>
  <conditionalFormatting sqref="E420">
    <cfRule type="cellIs" dxfId="2" priority="936" stopIfTrue="1" operator="lessThan">
      <formula>0</formula>
    </cfRule>
  </conditionalFormatting>
  <conditionalFormatting sqref="E421">
    <cfRule type="cellIs" dxfId="2" priority="935" stopIfTrue="1" operator="lessThan">
      <formula>0</formula>
    </cfRule>
  </conditionalFormatting>
  <conditionalFormatting sqref="E422">
    <cfRule type="cellIs" dxfId="2" priority="934" stopIfTrue="1" operator="lessThan">
      <formula>0</formula>
    </cfRule>
  </conditionalFormatting>
  <conditionalFormatting sqref="E423">
    <cfRule type="cellIs" dxfId="2" priority="933" stopIfTrue="1" operator="lessThan">
      <formula>0</formula>
    </cfRule>
  </conditionalFormatting>
  <conditionalFormatting sqref="E424">
    <cfRule type="cellIs" dxfId="2" priority="932" stopIfTrue="1" operator="lessThan">
      <formula>0</formula>
    </cfRule>
  </conditionalFormatting>
  <conditionalFormatting sqref="E425">
    <cfRule type="cellIs" dxfId="2" priority="931" stopIfTrue="1" operator="lessThan">
      <formula>0</formula>
    </cfRule>
  </conditionalFormatting>
  <conditionalFormatting sqref="E426">
    <cfRule type="cellIs" dxfId="2" priority="930" stopIfTrue="1" operator="lessThan">
      <formula>0</formula>
    </cfRule>
  </conditionalFormatting>
  <conditionalFormatting sqref="E427">
    <cfRule type="cellIs" dxfId="2" priority="929" stopIfTrue="1" operator="lessThan">
      <formula>0</formula>
    </cfRule>
  </conditionalFormatting>
  <conditionalFormatting sqref="E428">
    <cfRule type="cellIs" dxfId="2" priority="928" stopIfTrue="1" operator="lessThan">
      <formula>0</formula>
    </cfRule>
  </conditionalFormatting>
  <conditionalFormatting sqref="E429">
    <cfRule type="cellIs" dxfId="2" priority="927" stopIfTrue="1" operator="lessThan">
      <formula>0</formula>
    </cfRule>
  </conditionalFormatting>
  <conditionalFormatting sqref="E430">
    <cfRule type="cellIs" dxfId="2" priority="926" stopIfTrue="1" operator="lessThan">
      <formula>0</formula>
    </cfRule>
  </conditionalFormatting>
  <conditionalFormatting sqref="E431">
    <cfRule type="cellIs" dxfId="2" priority="925" stopIfTrue="1" operator="lessThan">
      <formula>0</formula>
    </cfRule>
  </conditionalFormatting>
  <conditionalFormatting sqref="E432">
    <cfRule type="cellIs" dxfId="2" priority="924" stopIfTrue="1" operator="lessThan">
      <formula>0</formula>
    </cfRule>
  </conditionalFormatting>
  <conditionalFormatting sqref="E433">
    <cfRule type="cellIs" dxfId="2" priority="923" stopIfTrue="1" operator="lessThan">
      <formula>0</formula>
    </cfRule>
  </conditionalFormatting>
  <conditionalFormatting sqref="E434">
    <cfRule type="cellIs" dxfId="2" priority="922" stopIfTrue="1" operator="lessThan">
      <formula>0</formula>
    </cfRule>
  </conditionalFormatting>
  <conditionalFormatting sqref="E435">
    <cfRule type="cellIs" dxfId="2" priority="921" stopIfTrue="1" operator="lessThan">
      <formula>0</formula>
    </cfRule>
  </conditionalFormatting>
  <conditionalFormatting sqref="E436">
    <cfRule type="cellIs" dxfId="2" priority="920" stopIfTrue="1" operator="lessThan">
      <formula>0</formula>
    </cfRule>
  </conditionalFormatting>
  <conditionalFormatting sqref="E437">
    <cfRule type="cellIs" dxfId="2" priority="919" stopIfTrue="1" operator="lessThan">
      <formula>0</formula>
    </cfRule>
  </conditionalFormatting>
  <conditionalFormatting sqref="E438">
    <cfRule type="cellIs" dxfId="2" priority="918" stopIfTrue="1" operator="lessThan">
      <formula>0</formula>
    </cfRule>
  </conditionalFormatting>
  <conditionalFormatting sqref="E439">
    <cfRule type="cellIs" dxfId="2" priority="917" stopIfTrue="1" operator="lessThan">
      <formula>0</formula>
    </cfRule>
  </conditionalFormatting>
  <conditionalFormatting sqref="E440">
    <cfRule type="cellIs" dxfId="2" priority="916" stopIfTrue="1" operator="lessThan">
      <formula>0</formula>
    </cfRule>
  </conditionalFormatting>
  <conditionalFormatting sqref="E441">
    <cfRule type="cellIs" dxfId="2" priority="915" stopIfTrue="1" operator="lessThan">
      <formula>0</formula>
    </cfRule>
  </conditionalFormatting>
  <conditionalFormatting sqref="E442">
    <cfRule type="cellIs" dxfId="2" priority="914" stopIfTrue="1" operator="lessThan">
      <formula>0</formula>
    </cfRule>
  </conditionalFormatting>
  <conditionalFormatting sqref="E443">
    <cfRule type="cellIs" dxfId="2" priority="913" stopIfTrue="1" operator="lessThan">
      <formula>0</formula>
    </cfRule>
  </conditionalFormatting>
  <conditionalFormatting sqref="E444">
    <cfRule type="cellIs" dxfId="2" priority="912" stopIfTrue="1" operator="lessThan">
      <formula>0</formula>
    </cfRule>
  </conditionalFormatting>
  <conditionalFormatting sqref="E445">
    <cfRule type="cellIs" dxfId="2" priority="911" stopIfTrue="1" operator="lessThan">
      <formula>0</formula>
    </cfRule>
  </conditionalFormatting>
  <conditionalFormatting sqref="E446">
    <cfRule type="cellIs" dxfId="2" priority="910" stopIfTrue="1" operator="lessThan">
      <formula>0</formula>
    </cfRule>
  </conditionalFormatting>
  <conditionalFormatting sqref="E447">
    <cfRule type="cellIs" dxfId="2" priority="909" stopIfTrue="1" operator="lessThan">
      <formula>0</formula>
    </cfRule>
  </conditionalFormatting>
  <conditionalFormatting sqref="E448">
    <cfRule type="cellIs" dxfId="2" priority="908" stopIfTrue="1" operator="lessThan">
      <formula>0</formula>
    </cfRule>
  </conditionalFormatting>
  <conditionalFormatting sqref="E449">
    <cfRule type="cellIs" dxfId="2" priority="907" stopIfTrue="1" operator="lessThan">
      <formula>0</formula>
    </cfRule>
  </conditionalFormatting>
  <conditionalFormatting sqref="E450">
    <cfRule type="cellIs" dxfId="2" priority="906" stopIfTrue="1" operator="lessThan">
      <formula>0</formula>
    </cfRule>
  </conditionalFormatting>
  <conditionalFormatting sqref="E451">
    <cfRule type="cellIs" dxfId="2" priority="905" stopIfTrue="1" operator="lessThan">
      <formula>0</formula>
    </cfRule>
  </conditionalFormatting>
  <conditionalFormatting sqref="E452">
    <cfRule type="cellIs" dxfId="2" priority="904" stopIfTrue="1" operator="lessThan">
      <formula>0</formula>
    </cfRule>
  </conditionalFormatting>
  <conditionalFormatting sqref="E453">
    <cfRule type="cellIs" dxfId="2" priority="903" stopIfTrue="1" operator="lessThan">
      <formula>0</formula>
    </cfRule>
  </conditionalFormatting>
  <conditionalFormatting sqref="E454">
    <cfRule type="cellIs" dxfId="2" priority="902" stopIfTrue="1" operator="lessThan">
      <formula>0</formula>
    </cfRule>
  </conditionalFormatting>
  <conditionalFormatting sqref="E455">
    <cfRule type="cellIs" dxfId="2" priority="901" stopIfTrue="1" operator="lessThan">
      <formula>0</formula>
    </cfRule>
  </conditionalFormatting>
  <conditionalFormatting sqref="E456">
    <cfRule type="cellIs" dxfId="2" priority="900" stopIfTrue="1" operator="lessThan">
      <formula>0</formula>
    </cfRule>
  </conditionalFormatting>
  <conditionalFormatting sqref="E457">
    <cfRule type="cellIs" dxfId="2" priority="899" stopIfTrue="1" operator="lessThan">
      <formula>0</formula>
    </cfRule>
  </conditionalFormatting>
  <conditionalFormatting sqref="E458">
    <cfRule type="cellIs" dxfId="2" priority="898" stopIfTrue="1" operator="lessThan">
      <formula>0</formula>
    </cfRule>
  </conditionalFormatting>
  <conditionalFormatting sqref="E459">
    <cfRule type="cellIs" dxfId="2" priority="897" stopIfTrue="1" operator="lessThan">
      <formula>0</formula>
    </cfRule>
  </conditionalFormatting>
  <conditionalFormatting sqref="E460">
    <cfRule type="cellIs" dxfId="2" priority="896" stopIfTrue="1" operator="lessThan">
      <formula>0</formula>
    </cfRule>
  </conditionalFormatting>
  <conditionalFormatting sqref="E461">
    <cfRule type="cellIs" dxfId="2" priority="895" stopIfTrue="1" operator="lessThan">
      <formula>0</formula>
    </cfRule>
  </conditionalFormatting>
  <conditionalFormatting sqref="E462">
    <cfRule type="cellIs" dxfId="2" priority="894" stopIfTrue="1" operator="lessThan">
      <formula>0</formula>
    </cfRule>
  </conditionalFormatting>
  <conditionalFormatting sqref="E463">
    <cfRule type="cellIs" dxfId="2" priority="893" stopIfTrue="1" operator="lessThan">
      <formula>0</formula>
    </cfRule>
  </conditionalFormatting>
  <conditionalFormatting sqref="E464">
    <cfRule type="cellIs" dxfId="2" priority="892" stopIfTrue="1" operator="lessThan">
      <formula>0</formula>
    </cfRule>
  </conditionalFormatting>
  <conditionalFormatting sqref="E465">
    <cfRule type="cellIs" dxfId="2" priority="891" stopIfTrue="1" operator="lessThan">
      <formula>0</formula>
    </cfRule>
  </conditionalFormatting>
  <conditionalFormatting sqref="E466">
    <cfRule type="cellIs" dxfId="2" priority="890" stopIfTrue="1" operator="lessThan">
      <formula>0</formula>
    </cfRule>
  </conditionalFormatting>
  <conditionalFormatting sqref="E467">
    <cfRule type="cellIs" dxfId="2" priority="889" stopIfTrue="1" operator="lessThan">
      <formula>0</formula>
    </cfRule>
  </conditionalFormatting>
  <conditionalFormatting sqref="E468">
    <cfRule type="cellIs" dxfId="2" priority="888" stopIfTrue="1" operator="lessThan">
      <formula>0</formula>
    </cfRule>
  </conditionalFormatting>
  <conditionalFormatting sqref="E469">
    <cfRule type="cellIs" dxfId="2" priority="887" stopIfTrue="1" operator="lessThan">
      <formula>0</formula>
    </cfRule>
  </conditionalFormatting>
  <conditionalFormatting sqref="E470">
    <cfRule type="cellIs" dxfId="2" priority="886" stopIfTrue="1" operator="lessThan">
      <formula>0</formula>
    </cfRule>
  </conditionalFormatting>
  <conditionalFormatting sqref="E471">
    <cfRule type="cellIs" dxfId="2" priority="885" stopIfTrue="1" operator="lessThan">
      <formula>0</formula>
    </cfRule>
  </conditionalFormatting>
  <conditionalFormatting sqref="E472">
    <cfRule type="cellIs" dxfId="2" priority="884" stopIfTrue="1" operator="lessThan">
      <formula>0</formula>
    </cfRule>
  </conditionalFormatting>
  <conditionalFormatting sqref="E473">
    <cfRule type="cellIs" dxfId="2" priority="883" stopIfTrue="1" operator="lessThan">
      <formula>0</formula>
    </cfRule>
  </conditionalFormatting>
  <conditionalFormatting sqref="E474">
    <cfRule type="cellIs" dxfId="2" priority="882" stopIfTrue="1" operator="lessThan">
      <formula>0</formula>
    </cfRule>
  </conditionalFormatting>
  <conditionalFormatting sqref="E475">
    <cfRule type="cellIs" dxfId="2" priority="881" stopIfTrue="1" operator="lessThan">
      <formula>0</formula>
    </cfRule>
  </conditionalFormatting>
  <conditionalFormatting sqref="E476">
    <cfRule type="cellIs" dxfId="2" priority="880" stopIfTrue="1" operator="lessThan">
      <formula>0</formula>
    </cfRule>
  </conditionalFormatting>
  <conditionalFormatting sqref="E477">
    <cfRule type="cellIs" dxfId="2" priority="879" stopIfTrue="1" operator="lessThan">
      <formula>0</formula>
    </cfRule>
  </conditionalFormatting>
  <conditionalFormatting sqref="E478">
    <cfRule type="cellIs" dxfId="2" priority="878" stopIfTrue="1" operator="lessThan">
      <formula>0</formula>
    </cfRule>
  </conditionalFormatting>
  <conditionalFormatting sqref="E479">
    <cfRule type="cellIs" dxfId="2" priority="877" stopIfTrue="1" operator="lessThan">
      <formula>0</formula>
    </cfRule>
  </conditionalFormatting>
  <conditionalFormatting sqref="E480">
    <cfRule type="cellIs" dxfId="2" priority="876" stopIfTrue="1" operator="lessThan">
      <formula>0</formula>
    </cfRule>
  </conditionalFormatting>
  <conditionalFormatting sqref="E481">
    <cfRule type="cellIs" dxfId="2" priority="875" stopIfTrue="1" operator="lessThan">
      <formula>0</formula>
    </cfRule>
  </conditionalFormatting>
  <conditionalFormatting sqref="E482">
    <cfRule type="cellIs" dxfId="2" priority="874" stopIfTrue="1" operator="lessThan">
      <formula>0</formula>
    </cfRule>
  </conditionalFormatting>
  <conditionalFormatting sqref="E483">
    <cfRule type="cellIs" dxfId="2" priority="873" stopIfTrue="1" operator="lessThan">
      <formula>0</formula>
    </cfRule>
  </conditionalFormatting>
  <conditionalFormatting sqref="E484">
    <cfRule type="cellIs" dxfId="2" priority="872" stopIfTrue="1" operator="lessThan">
      <formula>0</formula>
    </cfRule>
  </conditionalFormatting>
  <conditionalFormatting sqref="E485">
    <cfRule type="cellIs" dxfId="2" priority="871" stopIfTrue="1" operator="lessThan">
      <formula>0</formula>
    </cfRule>
  </conditionalFormatting>
  <conditionalFormatting sqref="E486">
    <cfRule type="cellIs" dxfId="2" priority="870" stopIfTrue="1" operator="lessThan">
      <formula>0</formula>
    </cfRule>
  </conditionalFormatting>
  <conditionalFormatting sqref="E487">
    <cfRule type="cellIs" dxfId="2" priority="869" stopIfTrue="1" operator="lessThan">
      <formula>0</formula>
    </cfRule>
  </conditionalFormatting>
  <conditionalFormatting sqref="E488">
    <cfRule type="cellIs" dxfId="2" priority="868" stopIfTrue="1" operator="lessThan">
      <formula>0</formula>
    </cfRule>
  </conditionalFormatting>
  <conditionalFormatting sqref="E489">
    <cfRule type="cellIs" dxfId="2" priority="867" stopIfTrue="1" operator="lessThan">
      <formula>0</formula>
    </cfRule>
  </conditionalFormatting>
  <conditionalFormatting sqref="E490">
    <cfRule type="cellIs" dxfId="2" priority="866" stopIfTrue="1" operator="lessThan">
      <formula>0</formula>
    </cfRule>
  </conditionalFormatting>
  <conditionalFormatting sqref="E491">
    <cfRule type="cellIs" dxfId="2" priority="865" stopIfTrue="1" operator="lessThan">
      <formula>0</formula>
    </cfRule>
  </conditionalFormatting>
  <conditionalFormatting sqref="E492">
    <cfRule type="cellIs" dxfId="2" priority="864" stopIfTrue="1" operator="lessThan">
      <formula>0</formula>
    </cfRule>
  </conditionalFormatting>
  <conditionalFormatting sqref="E493">
    <cfRule type="cellIs" dxfId="2" priority="863" stopIfTrue="1" operator="lessThan">
      <formula>0</formula>
    </cfRule>
  </conditionalFormatting>
  <conditionalFormatting sqref="E494">
    <cfRule type="cellIs" dxfId="2" priority="862" stopIfTrue="1" operator="lessThan">
      <formula>0</formula>
    </cfRule>
  </conditionalFormatting>
  <conditionalFormatting sqref="E495">
    <cfRule type="cellIs" dxfId="2" priority="861" stopIfTrue="1" operator="lessThan">
      <formula>0</formula>
    </cfRule>
  </conditionalFormatting>
  <conditionalFormatting sqref="E496">
    <cfRule type="cellIs" dxfId="2" priority="860" stopIfTrue="1" operator="lessThan">
      <formula>0</formula>
    </cfRule>
  </conditionalFormatting>
  <conditionalFormatting sqref="E497">
    <cfRule type="cellIs" dxfId="2" priority="859" stopIfTrue="1" operator="lessThan">
      <formula>0</formula>
    </cfRule>
  </conditionalFormatting>
  <conditionalFormatting sqref="E498">
    <cfRule type="cellIs" dxfId="2" priority="858" stopIfTrue="1" operator="lessThan">
      <formula>0</formula>
    </cfRule>
  </conditionalFormatting>
  <conditionalFormatting sqref="E499">
    <cfRule type="cellIs" dxfId="2" priority="857" stopIfTrue="1" operator="lessThan">
      <formula>0</formula>
    </cfRule>
  </conditionalFormatting>
  <conditionalFormatting sqref="E500">
    <cfRule type="cellIs" dxfId="2" priority="856" stopIfTrue="1" operator="lessThan">
      <formula>0</formula>
    </cfRule>
  </conditionalFormatting>
  <conditionalFormatting sqref="E501">
    <cfRule type="cellIs" dxfId="2" priority="855" stopIfTrue="1" operator="lessThan">
      <formula>0</formula>
    </cfRule>
  </conditionalFormatting>
  <conditionalFormatting sqref="E502">
    <cfRule type="cellIs" dxfId="2" priority="854" stopIfTrue="1" operator="lessThan">
      <formula>0</formula>
    </cfRule>
  </conditionalFormatting>
  <conditionalFormatting sqref="E503">
    <cfRule type="cellIs" dxfId="2" priority="853" stopIfTrue="1" operator="lessThan">
      <formula>0</formula>
    </cfRule>
  </conditionalFormatting>
  <conditionalFormatting sqref="E504">
    <cfRule type="cellIs" dxfId="2" priority="852" stopIfTrue="1" operator="lessThan">
      <formula>0</formula>
    </cfRule>
  </conditionalFormatting>
  <conditionalFormatting sqref="E505">
    <cfRule type="cellIs" dxfId="2" priority="851" stopIfTrue="1" operator="lessThan">
      <formula>0</formula>
    </cfRule>
  </conditionalFormatting>
  <conditionalFormatting sqref="E506">
    <cfRule type="cellIs" dxfId="2" priority="850" stopIfTrue="1" operator="lessThan">
      <formula>0</formula>
    </cfRule>
  </conditionalFormatting>
  <conditionalFormatting sqref="E507">
    <cfRule type="cellIs" dxfId="2" priority="849" stopIfTrue="1" operator="lessThan">
      <formula>0</formula>
    </cfRule>
  </conditionalFormatting>
  <conditionalFormatting sqref="E508">
    <cfRule type="cellIs" dxfId="2" priority="848" stopIfTrue="1" operator="lessThan">
      <formula>0</formula>
    </cfRule>
  </conditionalFormatting>
  <conditionalFormatting sqref="E509">
    <cfRule type="cellIs" dxfId="2" priority="847" stopIfTrue="1" operator="lessThan">
      <formula>0</formula>
    </cfRule>
  </conditionalFormatting>
  <conditionalFormatting sqref="E510">
    <cfRule type="cellIs" dxfId="2" priority="846" stopIfTrue="1" operator="lessThan">
      <formula>0</formula>
    </cfRule>
  </conditionalFormatting>
  <conditionalFormatting sqref="E511">
    <cfRule type="cellIs" dxfId="2" priority="845" stopIfTrue="1" operator="lessThan">
      <formula>0</formula>
    </cfRule>
  </conditionalFormatting>
  <conditionalFormatting sqref="E512">
    <cfRule type="cellIs" dxfId="2" priority="844" stopIfTrue="1" operator="lessThan">
      <formula>0</formula>
    </cfRule>
  </conditionalFormatting>
  <conditionalFormatting sqref="E513">
    <cfRule type="cellIs" dxfId="2" priority="843" stopIfTrue="1" operator="lessThan">
      <formula>0</formula>
    </cfRule>
  </conditionalFormatting>
  <conditionalFormatting sqref="E514">
    <cfRule type="cellIs" dxfId="2" priority="842" stopIfTrue="1" operator="lessThan">
      <formula>0</formula>
    </cfRule>
  </conditionalFormatting>
  <conditionalFormatting sqref="E515">
    <cfRule type="cellIs" dxfId="2" priority="841" stopIfTrue="1" operator="lessThan">
      <formula>0</formula>
    </cfRule>
  </conditionalFormatting>
  <conditionalFormatting sqref="E516">
    <cfRule type="cellIs" dxfId="2" priority="840" stopIfTrue="1" operator="lessThan">
      <formula>0</formula>
    </cfRule>
  </conditionalFormatting>
  <conditionalFormatting sqref="E517">
    <cfRule type="cellIs" dxfId="2" priority="839" stopIfTrue="1" operator="lessThan">
      <formula>0</formula>
    </cfRule>
  </conditionalFormatting>
  <conditionalFormatting sqref="E518">
    <cfRule type="cellIs" dxfId="2" priority="838" stopIfTrue="1" operator="lessThan">
      <formula>0</formula>
    </cfRule>
  </conditionalFormatting>
  <conditionalFormatting sqref="E519">
    <cfRule type="cellIs" dxfId="2" priority="837" stopIfTrue="1" operator="lessThan">
      <formula>0</formula>
    </cfRule>
  </conditionalFormatting>
  <conditionalFormatting sqref="E520">
    <cfRule type="cellIs" dxfId="2" priority="836" stopIfTrue="1" operator="lessThan">
      <formula>0</formula>
    </cfRule>
  </conditionalFormatting>
  <conditionalFormatting sqref="E521">
    <cfRule type="cellIs" dxfId="2" priority="835" stopIfTrue="1" operator="lessThan">
      <formula>0</formula>
    </cfRule>
  </conditionalFormatting>
  <conditionalFormatting sqref="E522">
    <cfRule type="cellIs" dxfId="2" priority="834" stopIfTrue="1" operator="lessThan">
      <formula>0</formula>
    </cfRule>
  </conditionalFormatting>
  <conditionalFormatting sqref="E523">
    <cfRule type="cellIs" dxfId="2" priority="833" stopIfTrue="1" operator="lessThan">
      <formula>0</formula>
    </cfRule>
  </conditionalFormatting>
  <conditionalFormatting sqref="E524">
    <cfRule type="cellIs" dxfId="2" priority="832" stopIfTrue="1" operator="lessThan">
      <formula>0</formula>
    </cfRule>
  </conditionalFormatting>
  <conditionalFormatting sqref="E525">
    <cfRule type="cellIs" dxfId="2" priority="831" stopIfTrue="1" operator="lessThan">
      <formula>0</formula>
    </cfRule>
  </conditionalFormatting>
  <conditionalFormatting sqref="E526">
    <cfRule type="cellIs" dxfId="2" priority="830" stopIfTrue="1" operator="lessThan">
      <formula>0</formula>
    </cfRule>
  </conditionalFormatting>
  <conditionalFormatting sqref="E527">
    <cfRule type="cellIs" dxfId="2" priority="829" stopIfTrue="1" operator="lessThan">
      <formula>0</formula>
    </cfRule>
  </conditionalFormatting>
  <conditionalFormatting sqref="E528">
    <cfRule type="cellIs" dxfId="2" priority="828" stopIfTrue="1" operator="lessThan">
      <formula>0</formula>
    </cfRule>
  </conditionalFormatting>
  <conditionalFormatting sqref="E529">
    <cfRule type="cellIs" dxfId="2" priority="827" stopIfTrue="1" operator="lessThan">
      <formula>0</formula>
    </cfRule>
  </conditionalFormatting>
  <conditionalFormatting sqref="E530">
    <cfRule type="cellIs" dxfId="2" priority="826" stopIfTrue="1" operator="lessThan">
      <formula>0</formula>
    </cfRule>
  </conditionalFormatting>
  <conditionalFormatting sqref="E531">
    <cfRule type="cellIs" dxfId="2" priority="825" stopIfTrue="1" operator="lessThan">
      <formula>0</formula>
    </cfRule>
  </conditionalFormatting>
  <conditionalFormatting sqref="E532">
    <cfRule type="cellIs" dxfId="2" priority="824" stopIfTrue="1" operator="lessThan">
      <formula>0</formula>
    </cfRule>
  </conditionalFormatting>
  <conditionalFormatting sqref="E533">
    <cfRule type="cellIs" dxfId="2" priority="823" stopIfTrue="1" operator="lessThan">
      <formula>0</formula>
    </cfRule>
  </conditionalFormatting>
  <conditionalFormatting sqref="E534">
    <cfRule type="cellIs" dxfId="2" priority="822" stopIfTrue="1" operator="lessThan">
      <formula>0</formula>
    </cfRule>
  </conditionalFormatting>
  <conditionalFormatting sqref="E535">
    <cfRule type="cellIs" dxfId="2" priority="821" stopIfTrue="1" operator="lessThan">
      <formula>0</formula>
    </cfRule>
  </conditionalFormatting>
  <conditionalFormatting sqref="E536">
    <cfRule type="cellIs" dxfId="2" priority="820" stopIfTrue="1" operator="lessThan">
      <formula>0</formula>
    </cfRule>
  </conditionalFormatting>
  <conditionalFormatting sqref="E537">
    <cfRule type="cellIs" dxfId="2" priority="819" stopIfTrue="1" operator="lessThan">
      <formula>0</formula>
    </cfRule>
  </conditionalFormatting>
  <conditionalFormatting sqref="E538">
    <cfRule type="cellIs" dxfId="2" priority="818" stopIfTrue="1" operator="lessThan">
      <formula>0</formula>
    </cfRule>
  </conditionalFormatting>
  <conditionalFormatting sqref="E539">
    <cfRule type="cellIs" dxfId="2" priority="817" stopIfTrue="1" operator="lessThan">
      <formula>0</formula>
    </cfRule>
  </conditionalFormatting>
  <conditionalFormatting sqref="E540">
    <cfRule type="cellIs" dxfId="2" priority="816" stopIfTrue="1" operator="lessThan">
      <formula>0</formula>
    </cfRule>
  </conditionalFormatting>
  <conditionalFormatting sqref="E541">
    <cfRule type="cellIs" dxfId="2" priority="815" stopIfTrue="1" operator="lessThan">
      <formula>0</formula>
    </cfRule>
  </conditionalFormatting>
  <conditionalFormatting sqref="E542">
    <cfRule type="cellIs" dxfId="2" priority="814" stopIfTrue="1" operator="lessThan">
      <formula>0</formula>
    </cfRule>
  </conditionalFormatting>
  <conditionalFormatting sqref="E543">
    <cfRule type="cellIs" dxfId="2" priority="813" stopIfTrue="1" operator="lessThan">
      <formula>0</formula>
    </cfRule>
  </conditionalFormatting>
  <conditionalFormatting sqref="E544">
    <cfRule type="cellIs" dxfId="2" priority="812" stopIfTrue="1" operator="lessThan">
      <formula>0</formula>
    </cfRule>
  </conditionalFormatting>
  <conditionalFormatting sqref="E545">
    <cfRule type="cellIs" dxfId="2" priority="811" stopIfTrue="1" operator="lessThan">
      <formula>0</formula>
    </cfRule>
  </conditionalFormatting>
  <conditionalFormatting sqref="E546">
    <cfRule type="cellIs" dxfId="2" priority="810" stopIfTrue="1" operator="lessThan">
      <formula>0</formula>
    </cfRule>
  </conditionalFormatting>
  <conditionalFormatting sqref="E547">
    <cfRule type="cellIs" dxfId="2" priority="809" stopIfTrue="1" operator="lessThan">
      <formula>0</formula>
    </cfRule>
  </conditionalFormatting>
  <conditionalFormatting sqref="E548">
    <cfRule type="cellIs" dxfId="2" priority="808" stopIfTrue="1" operator="lessThan">
      <formula>0</formula>
    </cfRule>
  </conditionalFormatting>
  <conditionalFormatting sqref="E549">
    <cfRule type="cellIs" dxfId="2" priority="807" stopIfTrue="1" operator="lessThan">
      <formula>0</formula>
    </cfRule>
  </conditionalFormatting>
  <conditionalFormatting sqref="E550">
    <cfRule type="cellIs" dxfId="2" priority="806" stopIfTrue="1" operator="lessThan">
      <formula>0</formula>
    </cfRule>
  </conditionalFormatting>
  <conditionalFormatting sqref="E551">
    <cfRule type="cellIs" dxfId="2" priority="805" stopIfTrue="1" operator="lessThan">
      <formula>0</formula>
    </cfRule>
  </conditionalFormatting>
  <conditionalFormatting sqref="E552">
    <cfRule type="cellIs" dxfId="2" priority="804" stopIfTrue="1" operator="lessThan">
      <formula>0</formula>
    </cfRule>
  </conditionalFormatting>
  <conditionalFormatting sqref="E553">
    <cfRule type="cellIs" dxfId="2" priority="803" stopIfTrue="1" operator="lessThan">
      <formula>0</formula>
    </cfRule>
  </conditionalFormatting>
  <conditionalFormatting sqref="E554">
    <cfRule type="cellIs" dxfId="2" priority="802" stopIfTrue="1" operator="lessThan">
      <formula>0</formula>
    </cfRule>
  </conditionalFormatting>
  <conditionalFormatting sqref="E555">
    <cfRule type="cellIs" dxfId="2" priority="801" stopIfTrue="1" operator="lessThan">
      <formula>0</formula>
    </cfRule>
  </conditionalFormatting>
  <conditionalFormatting sqref="E556">
    <cfRule type="cellIs" dxfId="2" priority="800" stopIfTrue="1" operator="lessThan">
      <formula>0</formula>
    </cfRule>
  </conditionalFormatting>
  <conditionalFormatting sqref="E557">
    <cfRule type="cellIs" dxfId="2" priority="799" stopIfTrue="1" operator="lessThan">
      <formula>0</formula>
    </cfRule>
  </conditionalFormatting>
  <conditionalFormatting sqref="E558">
    <cfRule type="cellIs" dxfId="2" priority="798" stopIfTrue="1" operator="lessThan">
      <formula>0</formula>
    </cfRule>
  </conditionalFormatting>
  <conditionalFormatting sqref="E559">
    <cfRule type="cellIs" dxfId="2" priority="797" stopIfTrue="1" operator="lessThan">
      <formula>0</formula>
    </cfRule>
  </conditionalFormatting>
  <conditionalFormatting sqref="E560">
    <cfRule type="cellIs" dxfId="2" priority="796" stopIfTrue="1" operator="lessThan">
      <formula>0</formula>
    </cfRule>
  </conditionalFormatting>
  <conditionalFormatting sqref="E561">
    <cfRule type="cellIs" dxfId="2" priority="795" stopIfTrue="1" operator="lessThan">
      <formula>0</formula>
    </cfRule>
  </conditionalFormatting>
  <conditionalFormatting sqref="E562">
    <cfRule type="cellIs" dxfId="2" priority="794" stopIfTrue="1" operator="lessThan">
      <formula>0</formula>
    </cfRule>
  </conditionalFormatting>
  <conditionalFormatting sqref="E563">
    <cfRule type="cellIs" dxfId="2" priority="793" stopIfTrue="1" operator="lessThan">
      <formula>0</formula>
    </cfRule>
  </conditionalFormatting>
  <conditionalFormatting sqref="E564">
    <cfRule type="cellIs" dxfId="2" priority="792" stopIfTrue="1" operator="lessThan">
      <formula>0</formula>
    </cfRule>
  </conditionalFormatting>
  <conditionalFormatting sqref="E565">
    <cfRule type="cellIs" dxfId="2" priority="791" stopIfTrue="1" operator="lessThan">
      <formula>0</formula>
    </cfRule>
  </conditionalFormatting>
  <conditionalFormatting sqref="E566">
    <cfRule type="cellIs" dxfId="2" priority="790" stopIfTrue="1" operator="lessThan">
      <formula>0</formula>
    </cfRule>
  </conditionalFormatting>
  <conditionalFormatting sqref="E567">
    <cfRule type="cellIs" dxfId="2" priority="789" stopIfTrue="1" operator="lessThan">
      <formula>0</formula>
    </cfRule>
  </conditionalFormatting>
  <conditionalFormatting sqref="E568">
    <cfRule type="cellIs" dxfId="2" priority="788" stopIfTrue="1" operator="lessThan">
      <formula>0</formula>
    </cfRule>
  </conditionalFormatting>
  <conditionalFormatting sqref="E569">
    <cfRule type="cellIs" dxfId="2" priority="787" stopIfTrue="1" operator="lessThan">
      <formula>0</formula>
    </cfRule>
  </conditionalFormatting>
  <conditionalFormatting sqref="E570">
    <cfRule type="cellIs" dxfId="2" priority="786" stopIfTrue="1" operator="lessThan">
      <formula>0</formula>
    </cfRule>
  </conditionalFormatting>
  <conditionalFormatting sqref="E571">
    <cfRule type="cellIs" dxfId="2" priority="785" stopIfTrue="1" operator="lessThan">
      <formula>0</formula>
    </cfRule>
  </conditionalFormatting>
  <conditionalFormatting sqref="E572">
    <cfRule type="cellIs" dxfId="2" priority="784" stopIfTrue="1" operator="lessThan">
      <formula>0</formula>
    </cfRule>
  </conditionalFormatting>
  <conditionalFormatting sqref="E573">
    <cfRule type="cellIs" dxfId="2" priority="783" stopIfTrue="1" operator="lessThan">
      <formula>0</formula>
    </cfRule>
  </conditionalFormatting>
  <conditionalFormatting sqref="E574">
    <cfRule type="cellIs" dxfId="2" priority="782" stopIfTrue="1" operator="lessThan">
      <formula>0</formula>
    </cfRule>
  </conditionalFormatting>
  <conditionalFormatting sqref="E575">
    <cfRule type="cellIs" dxfId="2" priority="781" stopIfTrue="1" operator="lessThan">
      <formula>0</formula>
    </cfRule>
  </conditionalFormatting>
  <conditionalFormatting sqref="E576">
    <cfRule type="cellIs" dxfId="2" priority="780" stopIfTrue="1" operator="lessThan">
      <formula>0</formula>
    </cfRule>
  </conditionalFormatting>
  <conditionalFormatting sqref="E577">
    <cfRule type="cellIs" dxfId="2" priority="779" stopIfTrue="1" operator="lessThan">
      <formula>0</formula>
    </cfRule>
  </conditionalFormatting>
  <conditionalFormatting sqref="E578">
    <cfRule type="cellIs" dxfId="2" priority="778" stopIfTrue="1" operator="lessThan">
      <formula>0</formula>
    </cfRule>
  </conditionalFormatting>
  <conditionalFormatting sqref="E579">
    <cfRule type="cellIs" dxfId="2" priority="777" stopIfTrue="1" operator="lessThan">
      <formula>0</formula>
    </cfRule>
  </conditionalFormatting>
  <conditionalFormatting sqref="E580">
    <cfRule type="cellIs" dxfId="2" priority="776" stopIfTrue="1" operator="lessThan">
      <formula>0</formula>
    </cfRule>
  </conditionalFormatting>
  <conditionalFormatting sqref="E581">
    <cfRule type="cellIs" dxfId="2" priority="775" stopIfTrue="1" operator="lessThan">
      <formula>0</formula>
    </cfRule>
  </conditionalFormatting>
  <conditionalFormatting sqref="E582">
    <cfRule type="cellIs" dxfId="2" priority="774" stopIfTrue="1" operator="lessThan">
      <formula>0</formula>
    </cfRule>
  </conditionalFormatting>
  <conditionalFormatting sqref="E583">
    <cfRule type="cellIs" dxfId="2" priority="773" stopIfTrue="1" operator="lessThan">
      <formula>0</formula>
    </cfRule>
  </conditionalFormatting>
  <conditionalFormatting sqref="E584">
    <cfRule type="cellIs" dxfId="2" priority="772" stopIfTrue="1" operator="lessThan">
      <formula>0</formula>
    </cfRule>
  </conditionalFormatting>
  <conditionalFormatting sqref="E585">
    <cfRule type="cellIs" dxfId="2" priority="771" stopIfTrue="1" operator="lessThan">
      <formula>0</formula>
    </cfRule>
  </conditionalFormatting>
  <conditionalFormatting sqref="E586">
    <cfRule type="cellIs" dxfId="2" priority="770" stopIfTrue="1" operator="lessThan">
      <formula>0</formula>
    </cfRule>
  </conditionalFormatting>
  <conditionalFormatting sqref="E587">
    <cfRule type="cellIs" dxfId="2" priority="769" stopIfTrue="1" operator="lessThan">
      <formula>0</formula>
    </cfRule>
  </conditionalFormatting>
  <conditionalFormatting sqref="E588">
    <cfRule type="cellIs" dxfId="2" priority="768" stopIfTrue="1" operator="lessThan">
      <formula>0</formula>
    </cfRule>
  </conditionalFormatting>
  <conditionalFormatting sqref="E589">
    <cfRule type="cellIs" dxfId="2" priority="767" stopIfTrue="1" operator="lessThan">
      <formula>0</formula>
    </cfRule>
  </conditionalFormatting>
  <conditionalFormatting sqref="E590">
    <cfRule type="cellIs" dxfId="2" priority="766" stopIfTrue="1" operator="lessThan">
      <formula>0</formula>
    </cfRule>
  </conditionalFormatting>
  <conditionalFormatting sqref="E591">
    <cfRule type="cellIs" dxfId="2" priority="765" stopIfTrue="1" operator="lessThan">
      <formula>0</formula>
    </cfRule>
  </conditionalFormatting>
  <conditionalFormatting sqref="E592">
    <cfRule type="cellIs" dxfId="2" priority="764" stopIfTrue="1" operator="lessThan">
      <formula>0</formula>
    </cfRule>
  </conditionalFormatting>
  <conditionalFormatting sqref="E593">
    <cfRule type="cellIs" dxfId="2" priority="763" stopIfTrue="1" operator="lessThan">
      <formula>0</formula>
    </cfRule>
  </conditionalFormatting>
  <conditionalFormatting sqref="E594">
    <cfRule type="cellIs" dxfId="2" priority="762" stopIfTrue="1" operator="lessThan">
      <formula>0</formula>
    </cfRule>
  </conditionalFormatting>
  <conditionalFormatting sqref="E595">
    <cfRule type="cellIs" dxfId="2" priority="761" stopIfTrue="1" operator="lessThan">
      <formula>0</formula>
    </cfRule>
  </conditionalFormatting>
  <conditionalFormatting sqref="E596">
    <cfRule type="cellIs" dxfId="2" priority="760" stopIfTrue="1" operator="lessThan">
      <formula>0</formula>
    </cfRule>
  </conditionalFormatting>
  <conditionalFormatting sqref="E597">
    <cfRule type="cellIs" dxfId="2" priority="759" stopIfTrue="1" operator="lessThan">
      <formula>0</formula>
    </cfRule>
  </conditionalFormatting>
  <conditionalFormatting sqref="E598">
    <cfRule type="cellIs" dxfId="2" priority="758" stopIfTrue="1" operator="lessThan">
      <formula>0</formula>
    </cfRule>
  </conditionalFormatting>
  <conditionalFormatting sqref="E599">
    <cfRule type="cellIs" dxfId="2" priority="757" stopIfTrue="1" operator="lessThan">
      <formula>0</formula>
    </cfRule>
  </conditionalFormatting>
  <conditionalFormatting sqref="E600">
    <cfRule type="cellIs" dxfId="2" priority="756" stopIfTrue="1" operator="lessThan">
      <formula>0</formula>
    </cfRule>
  </conditionalFormatting>
  <conditionalFormatting sqref="E601">
    <cfRule type="cellIs" dxfId="2" priority="755" stopIfTrue="1" operator="lessThan">
      <formula>0</formula>
    </cfRule>
  </conditionalFormatting>
  <conditionalFormatting sqref="E602">
    <cfRule type="cellIs" dxfId="2" priority="754" stopIfTrue="1" operator="lessThan">
      <formula>0</formula>
    </cfRule>
  </conditionalFormatting>
  <conditionalFormatting sqref="E603">
    <cfRule type="cellIs" dxfId="2" priority="753" stopIfTrue="1" operator="lessThan">
      <formula>0</formula>
    </cfRule>
  </conditionalFormatting>
  <conditionalFormatting sqref="E604">
    <cfRule type="cellIs" dxfId="2" priority="752" stopIfTrue="1" operator="lessThan">
      <formula>0</formula>
    </cfRule>
  </conditionalFormatting>
  <conditionalFormatting sqref="E605">
    <cfRule type="cellIs" dxfId="2" priority="751" stopIfTrue="1" operator="lessThan">
      <formula>0</formula>
    </cfRule>
  </conditionalFormatting>
  <conditionalFormatting sqref="E606">
    <cfRule type="cellIs" dxfId="2" priority="750" stopIfTrue="1" operator="lessThan">
      <formula>0</formula>
    </cfRule>
  </conditionalFormatting>
  <conditionalFormatting sqref="E607">
    <cfRule type="cellIs" dxfId="2" priority="749" stopIfTrue="1" operator="lessThan">
      <formula>0</formula>
    </cfRule>
  </conditionalFormatting>
  <conditionalFormatting sqref="E608">
    <cfRule type="cellIs" dxfId="2" priority="748" stopIfTrue="1" operator="lessThan">
      <formula>0</formula>
    </cfRule>
  </conditionalFormatting>
  <conditionalFormatting sqref="E609">
    <cfRule type="cellIs" dxfId="2" priority="747" stopIfTrue="1" operator="lessThan">
      <formula>0</formula>
    </cfRule>
  </conditionalFormatting>
  <conditionalFormatting sqref="E610">
    <cfRule type="cellIs" dxfId="2" priority="746" stopIfTrue="1" operator="lessThan">
      <formula>0</formula>
    </cfRule>
  </conditionalFormatting>
  <conditionalFormatting sqref="E611">
    <cfRule type="cellIs" dxfId="2" priority="745" stopIfTrue="1" operator="lessThan">
      <formula>0</formula>
    </cfRule>
  </conditionalFormatting>
  <conditionalFormatting sqref="E612">
    <cfRule type="cellIs" dxfId="2" priority="744" stopIfTrue="1" operator="lessThan">
      <formula>0</formula>
    </cfRule>
  </conditionalFormatting>
  <conditionalFormatting sqref="E613">
    <cfRule type="cellIs" dxfId="2" priority="743" stopIfTrue="1" operator="lessThan">
      <formula>0</formula>
    </cfRule>
  </conditionalFormatting>
  <conditionalFormatting sqref="E614">
    <cfRule type="cellIs" dxfId="2" priority="742" stopIfTrue="1" operator="lessThan">
      <formula>0</formula>
    </cfRule>
  </conditionalFormatting>
  <conditionalFormatting sqref="E615">
    <cfRule type="cellIs" dxfId="2" priority="741" stopIfTrue="1" operator="lessThan">
      <formula>0</formula>
    </cfRule>
  </conditionalFormatting>
  <conditionalFormatting sqref="E616">
    <cfRule type="cellIs" dxfId="2" priority="740" stopIfTrue="1" operator="lessThan">
      <formula>0</formula>
    </cfRule>
  </conditionalFormatting>
  <conditionalFormatting sqref="E617">
    <cfRule type="cellIs" dxfId="2" priority="739" stopIfTrue="1" operator="lessThan">
      <formula>0</formula>
    </cfRule>
  </conditionalFormatting>
  <conditionalFormatting sqref="E618">
    <cfRule type="cellIs" dxfId="2" priority="738" stopIfTrue="1" operator="lessThan">
      <formula>0</formula>
    </cfRule>
  </conditionalFormatting>
  <conditionalFormatting sqref="E619">
    <cfRule type="cellIs" dxfId="2" priority="737" stopIfTrue="1" operator="lessThan">
      <formula>0</formula>
    </cfRule>
  </conditionalFormatting>
  <conditionalFormatting sqref="E620">
    <cfRule type="cellIs" dxfId="2" priority="736" stopIfTrue="1" operator="lessThan">
      <formula>0</formula>
    </cfRule>
  </conditionalFormatting>
  <conditionalFormatting sqref="E621">
    <cfRule type="cellIs" dxfId="2" priority="735" stopIfTrue="1" operator="lessThan">
      <formula>0</formula>
    </cfRule>
  </conditionalFormatting>
  <conditionalFormatting sqref="E622">
    <cfRule type="cellIs" dxfId="2" priority="734" stopIfTrue="1" operator="lessThan">
      <formula>0</formula>
    </cfRule>
  </conditionalFormatting>
  <conditionalFormatting sqref="E623">
    <cfRule type="cellIs" dxfId="2" priority="733" stopIfTrue="1" operator="lessThan">
      <formula>0</formula>
    </cfRule>
  </conditionalFormatting>
  <conditionalFormatting sqref="E624">
    <cfRule type="cellIs" dxfId="2" priority="732" stopIfTrue="1" operator="lessThan">
      <formula>0</formula>
    </cfRule>
  </conditionalFormatting>
  <conditionalFormatting sqref="E625">
    <cfRule type="cellIs" dxfId="2" priority="731" stopIfTrue="1" operator="lessThan">
      <formula>0</formula>
    </cfRule>
  </conditionalFormatting>
  <conditionalFormatting sqref="E626">
    <cfRule type="cellIs" dxfId="2" priority="730" stopIfTrue="1" operator="lessThan">
      <formula>0</formula>
    </cfRule>
  </conditionalFormatting>
  <conditionalFormatting sqref="E627">
    <cfRule type="cellIs" dxfId="2" priority="729" stopIfTrue="1" operator="lessThan">
      <formula>0</formula>
    </cfRule>
  </conditionalFormatting>
  <conditionalFormatting sqref="E628">
    <cfRule type="cellIs" dxfId="2" priority="728" stopIfTrue="1" operator="lessThan">
      <formula>0</formula>
    </cfRule>
  </conditionalFormatting>
  <conditionalFormatting sqref="E629">
    <cfRule type="cellIs" dxfId="2" priority="727" stopIfTrue="1" operator="lessThan">
      <formula>0</formula>
    </cfRule>
  </conditionalFormatting>
  <conditionalFormatting sqref="E630">
    <cfRule type="cellIs" dxfId="2" priority="726" stopIfTrue="1" operator="lessThan">
      <formula>0</formula>
    </cfRule>
  </conditionalFormatting>
  <conditionalFormatting sqref="E631">
    <cfRule type="cellIs" dxfId="2" priority="725" stopIfTrue="1" operator="lessThan">
      <formula>0</formula>
    </cfRule>
  </conditionalFormatting>
  <conditionalFormatting sqref="E632">
    <cfRule type="cellIs" dxfId="2" priority="724" stopIfTrue="1" operator="lessThan">
      <formula>0</formula>
    </cfRule>
  </conditionalFormatting>
  <conditionalFormatting sqref="E633">
    <cfRule type="cellIs" dxfId="2" priority="723" stopIfTrue="1" operator="lessThan">
      <formula>0</formula>
    </cfRule>
  </conditionalFormatting>
  <conditionalFormatting sqref="E634">
    <cfRule type="cellIs" dxfId="2" priority="722" stopIfTrue="1" operator="lessThan">
      <formula>0</formula>
    </cfRule>
  </conditionalFormatting>
  <conditionalFormatting sqref="E635">
    <cfRule type="cellIs" dxfId="2" priority="721" stopIfTrue="1" operator="lessThan">
      <formula>0</formula>
    </cfRule>
  </conditionalFormatting>
  <conditionalFormatting sqref="E636">
    <cfRule type="cellIs" dxfId="2" priority="720" stopIfTrue="1" operator="lessThan">
      <formula>0</formula>
    </cfRule>
  </conditionalFormatting>
  <conditionalFormatting sqref="E637">
    <cfRule type="cellIs" dxfId="2" priority="719" stopIfTrue="1" operator="lessThan">
      <formula>0</formula>
    </cfRule>
  </conditionalFormatting>
  <conditionalFormatting sqref="E638">
    <cfRule type="cellIs" dxfId="2" priority="718" stopIfTrue="1" operator="lessThan">
      <formula>0</formula>
    </cfRule>
  </conditionalFormatting>
  <conditionalFormatting sqref="E639">
    <cfRule type="cellIs" dxfId="2" priority="717" stopIfTrue="1" operator="lessThan">
      <formula>0</formula>
    </cfRule>
  </conditionalFormatting>
  <conditionalFormatting sqref="E640">
    <cfRule type="cellIs" dxfId="2" priority="716" stopIfTrue="1" operator="lessThan">
      <formula>0</formula>
    </cfRule>
  </conditionalFormatting>
  <conditionalFormatting sqref="E641">
    <cfRule type="cellIs" dxfId="2" priority="715" stopIfTrue="1" operator="lessThan">
      <formula>0</formula>
    </cfRule>
  </conditionalFormatting>
  <conditionalFormatting sqref="E642">
    <cfRule type="cellIs" dxfId="2" priority="714" stopIfTrue="1" operator="lessThan">
      <formula>0</formula>
    </cfRule>
  </conditionalFormatting>
  <conditionalFormatting sqref="E643">
    <cfRule type="cellIs" dxfId="2" priority="713" stopIfTrue="1" operator="lessThan">
      <formula>0</formula>
    </cfRule>
  </conditionalFormatting>
  <conditionalFormatting sqref="E644">
    <cfRule type="cellIs" dxfId="2" priority="712" stopIfTrue="1" operator="lessThan">
      <formula>0</formula>
    </cfRule>
  </conditionalFormatting>
  <conditionalFormatting sqref="E645">
    <cfRule type="cellIs" dxfId="2" priority="711" stopIfTrue="1" operator="lessThan">
      <formula>0</formula>
    </cfRule>
  </conditionalFormatting>
  <conditionalFormatting sqref="E646">
    <cfRule type="cellIs" dxfId="2" priority="710" stopIfTrue="1" operator="lessThan">
      <formula>0</formula>
    </cfRule>
  </conditionalFormatting>
  <conditionalFormatting sqref="E647">
    <cfRule type="cellIs" dxfId="2" priority="709" stopIfTrue="1" operator="lessThan">
      <formula>0</formula>
    </cfRule>
  </conditionalFormatting>
  <conditionalFormatting sqref="E648">
    <cfRule type="cellIs" dxfId="2" priority="708" stopIfTrue="1" operator="lessThan">
      <formula>0</formula>
    </cfRule>
  </conditionalFormatting>
  <conditionalFormatting sqref="E649">
    <cfRule type="cellIs" dxfId="2" priority="707" stopIfTrue="1" operator="lessThan">
      <formula>0</formula>
    </cfRule>
  </conditionalFormatting>
  <conditionalFormatting sqref="E650">
    <cfRule type="cellIs" dxfId="2" priority="706" stopIfTrue="1" operator="lessThan">
      <formula>0</formula>
    </cfRule>
  </conditionalFormatting>
  <conditionalFormatting sqref="E651">
    <cfRule type="cellIs" dxfId="2" priority="705" stopIfTrue="1" operator="lessThan">
      <formula>0</formula>
    </cfRule>
  </conditionalFormatting>
  <conditionalFormatting sqref="E652">
    <cfRule type="cellIs" dxfId="2" priority="704" stopIfTrue="1" operator="lessThan">
      <formula>0</formula>
    </cfRule>
  </conditionalFormatting>
  <conditionalFormatting sqref="E653">
    <cfRule type="cellIs" dxfId="2" priority="703" stopIfTrue="1" operator="lessThan">
      <formula>0</formula>
    </cfRule>
  </conditionalFormatting>
  <conditionalFormatting sqref="E654">
    <cfRule type="cellIs" dxfId="2" priority="702" stopIfTrue="1" operator="lessThan">
      <formula>0</formula>
    </cfRule>
  </conditionalFormatting>
  <conditionalFormatting sqref="E655">
    <cfRule type="cellIs" dxfId="2" priority="701" stopIfTrue="1" operator="lessThan">
      <formula>0</formula>
    </cfRule>
  </conditionalFormatting>
  <conditionalFormatting sqref="E656">
    <cfRule type="cellIs" dxfId="2" priority="700" stopIfTrue="1" operator="lessThan">
      <formula>0</formula>
    </cfRule>
  </conditionalFormatting>
  <conditionalFormatting sqref="E657">
    <cfRule type="cellIs" dxfId="2" priority="699" stopIfTrue="1" operator="lessThan">
      <formula>0</formula>
    </cfRule>
  </conditionalFormatting>
  <conditionalFormatting sqref="E658">
    <cfRule type="cellIs" dxfId="2" priority="698" stopIfTrue="1" operator="lessThan">
      <formula>0</formula>
    </cfRule>
  </conditionalFormatting>
  <conditionalFormatting sqref="E659">
    <cfRule type="cellIs" dxfId="2" priority="697" stopIfTrue="1" operator="lessThan">
      <formula>0</formula>
    </cfRule>
  </conditionalFormatting>
  <conditionalFormatting sqref="E660">
    <cfRule type="cellIs" dxfId="2" priority="696" stopIfTrue="1" operator="lessThan">
      <formula>0</formula>
    </cfRule>
  </conditionalFormatting>
  <conditionalFormatting sqref="E661">
    <cfRule type="cellIs" dxfId="2" priority="695" stopIfTrue="1" operator="lessThan">
      <formula>0</formula>
    </cfRule>
  </conditionalFormatting>
  <conditionalFormatting sqref="E662">
    <cfRule type="cellIs" dxfId="2" priority="694" stopIfTrue="1" operator="lessThan">
      <formula>0</formula>
    </cfRule>
  </conditionalFormatting>
  <conditionalFormatting sqref="E663">
    <cfRule type="cellIs" dxfId="2" priority="693" stopIfTrue="1" operator="lessThan">
      <formula>0</formula>
    </cfRule>
  </conditionalFormatting>
  <conditionalFormatting sqref="E664">
    <cfRule type="cellIs" dxfId="2" priority="692" stopIfTrue="1" operator="lessThan">
      <formula>0</formula>
    </cfRule>
  </conditionalFormatting>
  <conditionalFormatting sqref="E665">
    <cfRule type="cellIs" dxfId="2" priority="691" stopIfTrue="1" operator="lessThan">
      <formula>0</formula>
    </cfRule>
  </conditionalFormatting>
  <conditionalFormatting sqref="E666">
    <cfRule type="cellIs" dxfId="2" priority="690" stopIfTrue="1" operator="lessThan">
      <formula>0</formula>
    </cfRule>
  </conditionalFormatting>
  <conditionalFormatting sqref="E667">
    <cfRule type="cellIs" dxfId="2" priority="689" stopIfTrue="1" operator="lessThan">
      <formula>0</formula>
    </cfRule>
  </conditionalFormatting>
  <conditionalFormatting sqref="E668">
    <cfRule type="cellIs" dxfId="2" priority="688" stopIfTrue="1" operator="lessThan">
      <formula>0</formula>
    </cfRule>
  </conditionalFormatting>
  <conditionalFormatting sqref="E669">
    <cfRule type="cellIs" dxfId="2" priority="687" stopIfTrue="1" operator="lessThan">
      <formula>0</formula>
    </cfRule>
  </conditionalFormatting>
  <conditionalFormatting sqref="E670">
    <cfRule type="cellIs" dxfId="2" priority="686" stopIfTrue="1" operator="lessThan">
      <formula>0</formula>
    </cfRule>
  </conditionalFormatting>
  <conditionalFormatting sqref="E671">
    <cfRule type="cellIs" dxfId="2" priority="685" stopIfTrue="1" operator="lessThan">
      <formula>0</formula>
    </cfRule>
  </conditionalFormatting>
  <conditionalFormatting sqref="E672">
    <cfRule type="cellIs" dxfId="2" priority="684" stopIfTrue="1" operator="lessThan">
      <formula>0</formula>
    </cfRule>
  </conditionalFormatting>
  <conditionalFormatting sqref="E673">
    <cfRule type="cellIs" dxfId="2" priority="683" stopIfTrue="1" operator="lessThan">
      <formula>0</formula>
    </cfRule>
  </conditionalFormatting>
  <conditionalFormatting sqref="E674">
    <cfRule type="cellIs" dxfId="2" priority="682" stopIfTrue="1" operator="lessThan">
      <formula>0</formula>
    </cfRule>
  </conditionalFormatting>
  <conditionalFormatting sqref="E675">
    <cfRule type="cellIs" dxfId="2" priority="681" stopIfTrue="1" operator="lessThan">
      <formula>0</formula>
    </cfRule>
  </conditionalFormatting>
  <conditionalFormatting sqref="E676">
    <cfRule type="cellIs" dxfId="2" priority="680" stopIfTrue="1" operator="lessThan">
      <formula>0</formula>
    </cfRule>
  </conditionalFormatting>
  <conditionalFormatting sqref="E677">
    <cfRule type="cellIs" dxfId="2" priority="679" stopIfTrue="1" operator="lessThan">
      <formula>0</formula>
    </cfRule>
  </conditionalFormatting>
  <conditionalFormatting sqref="E678">
    <cfRule type="cellIs" dxfId="2" priority="678" stopIfTrue="1" operator="lessThan">
      <formula>0</formula>
    </cfRule>
  </conditionalFormatting>
  <conditionalFormatting sqref="E679">
    <cfRule type="cellIs" dxfId="2" priority="677" stopIfTrue="1" operator="lessThan">
      <formula>0</formula>
    </cfRule>
  </conditionalFormatting>
  <conditionalFormatting sqref="E680">
    <cfRule type="cellIs" dxfId="2" priority="676" stopIfTrue="1" operator="lessThan">
      <formula>0</formula>
    </cfRule>
  </conditionalFormatting>
  <conditionalFormatting sqref="E681">
    <cfRule type="cellIs" dxfId="2" priority="675" stopIfTrue="1" operator="lessThan">
      <formula>0</formula>
    </cfRule>
  </conditionalFormatting>
  <conditionalFormatting sqref="E682">
    <cfRule type="cellIs" dxfId="2" priority="674" stopIfTrue="1" operator="lessThan">
      <formula>0</formula>
    </cfRule>
  </conditionalFormatting>
  <conditionalFormatting sqref="E683">
    <cfRule type="cellIs" dxfId="2" priority="673" stopIfTrue="1" operator="lessThan">
      <formula>0</formula>
    </cfRule>
  </conditionalFormatting>
  <conditionalFormatting sqref="E684">
    <cfRule type="cellIs" dxfId="2" priority="672" stopIfTrue="1" operator="lessThan">
      <formula>0</formula>
    </cfRule>
  </conditionalFormatting>
  <conditionalFormatting sqref="E685">
    <cfRule type="cellIs" dxfId="2" priority="671" stopIfTrue="1" operator="lessThan">
      <formula>0</formula>
    </cfRule>
  </conditionalFormatting>
  <conditionalFormatting sqref="E686">
    <cfRule type="cellIs" dxfId="2" priority="670" stopIfTrue="1" operator="lessThan">
      <formula>0</formula>
    </cfRule>
  </conditionalFormatting>
  <conditionalFormatting sqref="E687">
    <cfRule type="cellIs" dxfId="2" priority="669" stopIfTrue="1" operator="lessThan">
      <formula>0</formula>
    </cfRule>
  </conditionalFormatting>
  <conditionalFormatting sqref="E688">
    <cfRule type="cellIs" dxfId="2" priority="668" stopIfTrue="1" operator="lessThan">
      <formula>0</formula>
    </cfRule>
  </conditionalFormatting>
  <conditionalFormatting sqref="E689">
    <cfRule type="cellIs" dxfId="2" priority="667" stopIfTrue="1" operator="lessThan">
      <formula>0</formula>
    </cfRule>
  </conditionalFormatting>
  <conditionalFormatting sqref="E690">
    <cfRule type="cellIs" dxfId="2" priority="666" stopIfTrue="1" operator="lessThan">
      <formula>0</formula>
    </cfRule>
  </conditionalFormatting>
  <conditionalFormatting sqref="E691">
    <cfRule type="cellIs" dxfId="2" priority="665" stopIfTrue="1" operator="lessThan">
      <formula>0</formula>
    </cfRule>
  </conditionalFormatting>
  <conditionalFormatting sqref="E692">
    <cfRule type="cellIs" dxfId="2" priority="664" stopIfTrue="1" operator="lessThan">
      <formula>0</formula>
    </cfRule>
  </conditionalFormatting>
  <conditionalFormatting sqref="E693">
    <cfRule type="cellIs" dxfId="2" priority="663" stopIfTrue="1" operator="lessThan">
      <formula>0</formula>
    </cfRule>
  </conditionalFormatting>
  <conditionalFormatting sqref="E694">
    <cfRule type="cellIs" dxfId="2" priority="662" stopIfTrue="1" operator="lessThan">
      <formula>0</formula>
    </cfRule>
  </conditionalFormatting>
  <conditionalFormatting sqref="E695">
    <cfRule type="cellIs" dxfId="2" priority="661" stopIfTrue="1" operator="lessThan">
      <formula>0</formula>
    </cfRule>
  </conditionalFormatting>
  <conditionalFormatting sqref="E696">
    <cfRule type="cellIs" dxfId="2" priority="660" stopIfTrue="1" operator="lessThan">
      <formula>0</formula>
    </cfRule>
  </conditionalFormatting>
  <conditionalFormatting sqref="E697">
    <cfRule type="cellIs" dxfId="2" priority="659" stopIfTrue="1" operator="lessThan">
      <formula>0</formula>
    </cfRule>
  </conditionalFormatting>
  <conditionalFormatting sqref="E698">
    <cfRule type="cellIs" dxfId="2" priority="658" stopIfTrue="1" operator="lessThan">
      <formula>0</formula>
    </cfRule>
  </conditionalFormatting>
  <conditionalFormatting sqref="E699">
    <cfRule type="cellIs" dxfId="2" priority="657" stopIfTrue="1" operator="lessThan">
      <formula>0</formula>
    </cfRule>
  </conditionalFormatting>
  <conditionalFormatting sqref="E700">
    <cfRule type="cellIs" dxfId="2" priority="656" stopIfTrue="1" operator="lessThan">
      <formula>0</formula>
    </cfRule>
  </conditionalFormatting>
  <conditionalFormatting sqref="E701">
    <cfRule type="cellIs" dxfId="2" priority="655" stopIfTrue="1" operator="lessThan">
      <formula>0</formula>
    </cfRule>
  </conditionalFormatting>
  <conditionalFormatting sqref="E702">
    <cfRule type="cellIs" dxfId="2" priority="654" stopIfTrue="1" operator="lessThan">
      <formula>0</formula>
    </cfRule>
  </conditionalFormatting>
  <conditionalFormatting sqref="E703">
    <cfRule type="cellIs" dxfId="2" priority="653" stopIfTrue="1" operator="lessThan">
      <formula>0</formula>
    </cfRule>
  </conditionalFormatting>
  <conditionalFormatting sqref="E704">
    <cfRule type="cellIs" dxfId="2" priority="652" stopIfTrue="1" operator="lessThan">
      <formula>0</formula>
    </cfRule>
  </conditionalFormatting>
  <conditionalFormatting sqref="E705">
    <cfRule type="cellIs" dxfId="2" priority="651" stopIfTrue="1" operator="lessThan">
      <formula>0</formula>
    </cfRule>
  </conditionalFormatting>
  <conditionalFormatting sqref="E706">
    <cfRule type="cellIs" dxfId="2" priority="650" stopIfTrue="1" operator="lessThan">
      <formula>0</formula>
    </cfRule>
  </conditionalFormatting>
  <conditionalFormatting sqref="E707">
    <cfRule type="cellIs" dxfId="2" priority="649" stopIfTrue="1" operator="lessThan">
      <formula>0</formula>
    </cfRule>
  </conditionalFormatting>
  <conditionalFormatting sqref="E708">
    <cfRule type="cellIs" dxfId="2" priority="648" stopIfTrue="1" operator="lessThan">
      <formula>0</formula>
    </cfRule>
  </conditionalFormatting>
  <conditionalFormatting sqref="E709">
    <cfRule type="cellIs" dxfId="2" priority="647" stopIfTrue="1" operator="lessThan">
      <formula>0</formula>
    </cfRule>
  </conditionalFormatting>
  <conditionalFormatting sqref="E710">
    <cfRule type="cellIs" dxfId="2" priority="646" stopIfTrue="1" operator="lessThan">
      <formula>0</formula>
    </cfRule>
  </conditionalFormatting>
  <conditionalFormatting sqref="E711">
    <cfRule type="cellIs" dxfId="2" priority="645" stopIfTrue="1" operator="lessThan">
      <formula>0</formula>
    </cfRule>
  </conditionalFormatting>
  <conditionalFormatting sqref="E712">
    <cfRule type="cellIs" dxfId="2" priority="644" stopIfTrue="1" operator="lessThan">
      <formula>0</formula>
    </cfRule>
  </conditionalFormatting>
  <conditionalFormatting sqref="E713">
    <cfRule type="cellIs" dxfId="2" priority="643" stopIfTrue="1" operator="lessThan">
      <formula>0</formula>
    </cfRule>
  </conditionalFormatting>
  <conditionalFormatting sqref="E714">
    <cfRule type="cellIs" dxfId="2" priority="642" stopIfTrue="1" operator="lessThan">
      <formula>0</formula>
    </cfRule>
  </conditionalFormatting>
  <conditionalFormatting sqref="E715">
    <cfRule type="cellIs" dxfId="2" priority="641" stopIfTrue="1" operator="lessThan">
      <formula>0</formula>
    </cfRule>
  </conditionalFormatting>
  <conditionalFormatting sqref="E716">
    <cfRule type="cellIs" dxfId="2" priority="640" stopIfTrue="1" operator="lessThan">
      <formula>0</formula>
    </cfRule>
  </conditionalFormatting>
  <conditionalFormatting sqref="E717">
    <cfRule type="cellIs" dxfId="2" priority="639" stopIfTrue="1" operator="lessThan">
      <formula>0</formula>
    </cfRule>
  </conditionalFormatting>
  <conditionalFormatting sqref="E718">
    <cfRule type="cellIs" dxfId="2" priority="638" stopIfTrue="1" operator="lessThan">
      <formula>0</formula>
    </cfRule>
  </conditionalFormatting>
  <conditionalFormatting sqref="E719">
    <cfRule type="cellIs" dxfId="2" priority="637" stopIfTrue="1" operator="lessThan">
      <formula>0</formula>
    </cfRule>
  </conditionalFormatting>
  <conditionalFormatting sqref="E720">
    <cfRule type="cellIs" dxfId="2" priority="636" stopIfTrue="1" operator="lessThan">
      <formula>0</formula>
    </cfRule>
  </conditionalFormatting>
  <conditionalFormatting sqref="E721">
    <cfRule type="cellIs" dxfId="2" priority="635" stopIfTrue="1" operator="lessThan">
      <formula>0</formula>
    </cfRule>
  </conditionalFormatting>
  <conditionalFormatting sqref="E722">
    <cfRule type="cellIs" dxfId="2" priority="634" stopIfTrue="1" operator="lessThan">
      <formula>0</formula>
    </cfRule>
  </conditionalFormatting>
  <conditionalFormatting sqref="E723">
    <cfRule type="cellIs" dxfId="2" priority="633" stopIfTrue="1" operator="lessThan">
      <formula>0</formula>
    </cfRule>
  </conditionalFormatting>
  <conditionalFormatting sqref="E724">
    <cfRule type="cellIs" dxfId="2" priority="632" stopIfTrue="1" operator="lessThan">
      <formula>0</formula>
    </cfRule>
  </conditionalFormatting>
  <conditionalFormatting sqref="E725">
    <cfRule type="cellIs" dxfId="2" priority="631" stopIfTrue="1" operator="lessThan">
      <formula>0</formula>
    </cfRule>
  </conditionalFormatting>
  <conditionalFormatting sqref="E726">
    <cfRule type="cellIs" dxfId="2" priority="630" stopIfTrue="1" operator="lessThan">
      <formula>0</formula>
    </cfRule>
  </conditionalFormatting>
  <conditionalFormatting sqref="E727">
    <cfRule type="cellIs" dxfId="2" priority="629" stopIfTrue="1" operator="lessThan">
      <formula>0</formula>
    </cfRule>
  </conditionalFormatting>
  <conditionalFormatting sqref="E728">
    <cfRule type="cellIs" dxfId="2" priority="628" stopIfTrue="1" operator="lessThan">
      <formula>0</formula>
    </cfRule>
  </conditionalFormatting>
  <conditionalFormatting sqref="E729">
    <cfRule type="cellIs" dxfId="2" priority="627" stopIfTrue="1" operator="lessThan">
      <formula>0</formula>
    </cfRule>
  </conditionalFormatting>
  <conditionalFormatting sqref="E730">
    <cfRule type="cellIs" dxfId="2" priority="626" stopIfTrue="1" operator="lessThan">
      <formula>0</formula>
    </cfRule>
  </conditionalFormatting>
  <conditionalFormatting sqref="E731">
    <cfRule type="cellIs" dxfId="2" priority="625" stopIfTrue="1" operator="lessThan">
      <formula>0</formula>
    </cfRule>
  </conditionalFormatting>
  <conditionalFormatting sqref="E732">
    <cfRule type="cellIs" dxfId="2" priority="624" stopIfTrue="1" operator="lessThan">
      <formula>0</formula>
    </cfRule>
  </conditionalFormatting>
  <conditionalFormatting sqref="E733">
    <cfRule type="cellIs" dxfId="2" priority="623" stopIfTrue="1" operator="lessThan">
      <formula>0</formula>
    </cfRule>
  </conditionalFormatting>
  <conditionalFormatting sqref="E734">
    <cfRule type="cellIs" dxfId="2" priority="622" stopIfTrue="1" operator="lessThan">
      <formula>0</formula>
    </cfRule>
  </conditionalFormatting>
  <conditionalFormatting sqref="E735">
    <cfRule type="cellIs" dxfId="2" priority="621" stopIfTrue="1" operator="lessThan">
      <formula>0</formula>
    </cfRule>
  </conditionalFormatting>
  <conditionalFormatting sqref="E736">
    <cfRule type="cellIs" dxfId="2" priority="620" stopIfTrue="1" operator="lessThan">
      <formula>0</formula>
    </cfRule>
  </conditionalFormatting>
  <conditionalFormatting sqref="E737">
    <cfRule type="cellIs" dxfId="2" priority="619" stopIfTrue="1" operator="lessThan">
      <formula>0</formula>
    </cfRule>
  </conditionalFormatting>
  <conditionalFormatting sqref="E738">
    <cfRule type="cellIs" dxfId="2" priority="618" stopIfTrue="1" operator="lessThan">
      <formula>0</formula>
    </cfRule>
  </conditionalFormatting>
  <conditionalFormatting sqref="E739">
    <cfRule type="cellIs" dxfId="2" priority="617" stopIfTrue="1" operator="lessThan">
      <formula>0</formula>
    </cfRule>
  </conditionalFormatting>
  <conditionalFormatting sqref="E740">
    <cfRule type="cellIs" dxfId="2" priority="616" stopIfTrue="1" operator="lessThan">
      <formula>0</formula>
    </cfRule>
  </conditionalFormatting>
  <conditionalFormatting sqref="E741">
    <cfRule type="cellIs" dxfId="2" priority="615" stopIfTrue="1" operator="lessThan">
      <formula>0</formula>
    </cfRule>
  </conditionalFormatting>
  <conditionalFormatting sqref="E742">
    <cfRule type="cellIs" dxfId="2" priority="614" stopIfTrue="1" operator="lessThan">
      <formula>0</formula>
    </cfRule>
  </conditionalFormatting>
  <conditionalFormatting sqref="E743">
    <cfRule type="cellIs" dxfId="2" priority="613" stopIfTrue="1" operator="lessThan">
      <formula>0</formula>
    </cfRule>
  </conditionalFormatting>
  <conditionalFormatting sqref="E744">
    <cfRule type="cellIs" dxfId="2" priority="612" stopIfTrue="1" operator="lessThan">
      <formula>0</formula>
    </cfRule>
  </conditionalFormatting>
  <conditionalFormatting sqref="E745">
    <cfRule type="cellIs" dxfId="2" priority="611" stopIfTrue="1" operator="lessThan">
      <formula>0</formula>
    </cfRule>
  </conditionalFormatting>
  <conditionalFormatting sqref="E746">
    <cfRule type="cellIs" dxfId="2" priority="610" stopIfTrue="1" operator="lessThan">
      <formula>0</formula>
    </cfRule>
  </conditionalFormatting>
  <conditionalFormatting sqref="E747">
    <cfRule type="cellIs" dxfId="2" priority="609" stopIfTrue="1" operator="lessThan">
      <formula>0</formula>
    </cfRule>
  </conditionalFormatting>
  <conditionalFormatting sqref="E748">
    <cfRule type="cellIs" dxfId="2" priority="608" stopIfTrue="1" operator="lessThan">
      <formula>0</formula>
    </cfRule>
  </conditionalFormatting>
  <conditionalFormatting sqref="E749">
    <cfRule type="cellIs" dxfId="2" priority="607" stopIfTrue="1" operator="lessThan">
      <formula>0</formula>
    </cfRule>
  </conditionalFormatting>
  <conditionalFormatting sqref="E750">
    <cfRule type="cellIs" dxfId="2" priority="606" stopIfTrue="1" operator="lessThan">
      <formula>0</formula>
    </cfRule>
  </conditionalFormatting>
  <conditionalFormatting sqref="E751">
    <cfRule type="cellIs" dxfId="2" priority="605" stopIfTrue="1" operator="lessThan">
      <formula>0</formula>
    </cfRule>
  </conditionalFormatting>
  <conditionalFormatting sqref="E752">
    <cfRule type="cellIs" dxfId="2" priority="604" stopIfTrue="1" operator="lessThan">
      <formula>0</formula>
    </cfRule>
  </conditionalFormatting>
  <conditionalFormatting sqref="E753">
    <cfRule type="cellIs" dxfId="2" priority="603" stopIfTrue="1" operator="lessThan">
      <formula>0</formula>
    </cfRule>
  </conditionalFormatting>
  <conditionalFormatting sqref="E754">
    <cfRule type="cellIs" dxfId="2" priority="602" stopIfTrue="1" operator="lessThan">
      <formula>0</formula>
    </cfRule>
  </conditionalFormatting>
  <conditionalFormatting sqref="E755">
    <cfRule type="cellIs" dxfId="2" priority="601" stopIfTrue="1" operator="lessThan">
      <formula>0</formula>
    </cfRule>
  </conditionalFormatting>
  <conditionalFormatting sqref="E756">
    <cfRule type="cellIs" dxfId="2" priority="600" stopIfTrue="1" operator="lessThan">
      <formula>0</formula>
    </cfRule>
  </conditionalFormatting>
  <conditionalFormatting sqref="E757">
    <cfRule type="cellIs" dxfId="2" priority="599" stopIfTrue="1" operator="lessThan">
      <formula>0</formula>
    </cfRule>
  </conditionalFormatting>
  <conditionalFormatting sqref="E758">
    <cfRule type="cellIs" dxfId="2" priority="598" stopIfTrue="1" operator="lessThan">
      <formula>0</formula>
    </cfRule>
  </conditionalFormatting>
  <conditionalFormatting sqref="E759">
    <cfRule type="cellIs" dxfId="2" priority="597" stopIfTrue="1" operator="lessThan">
      <formula>0</formula>
    </cfRule>
  </conditionalFormatting>
  <conditionalFormatting sqref="E760">
    <cfRule type="cellIs" dxfId="2" priority="596" stopIfTrue="1" operator="lessThan">
      <formula>0</formula>
    </cfRule>
  </conditionalFormatting>
  <conditionalFormatting sqref="E761">
    <cfRule type="cellIs" dxfId="2" priority="595" stopIfTrue="1" operator="lessThan">
      <formula>0</formula>
    </cfRule>
  </conditionalFormatting>
  <conditionalFormatting sqref="E762">
    <cfRule type="cellIs" dxfId="2" priority="594" stopIfTrue="1" operator="lessThan">
      <formula>0</formula>
    </cfRule>
  </conditionalFormatting>
  <conditionalFormatting sqref="E763">
    <cfRule type="cellIs" dxfId="2" priority="593" stopIfTrue="1" operator="lessThan">
      <formula>0</formula>
    </cfRule>
  </conditionalFormatting>
  <conditionalFormatting sqref="E764">
    <cfRule type="cellIs" dxfId="2" priority="592" stopIfTrue="1" operator="lessThan">
      <formula>0</formula>
    </cfRule>
  </conditionalFormatting>
  <conditionalFormatting sqref="E765">
    <cfRule type="cellIs" dxfId="2" priority="591" stopIfTrue="1" operator="lessThan">
      <formula>0</formula>
    </cfRule>
  </conditionalFormatting>
  <conditionalFormatting sqref="E766">
    <cfRule type="cellIs" dxfId="2" priority="590" stopIfTrue="1" operator="lessThan">
      <formula>0</formula>
    </cfRule>
  </conditionalFormatting>
  <conditionalFormatting sqref="E767">
    <cfRule type="cellIs" dxfId="2" priority="589" stopIfTrue="1" operator="lessThan">
      <formula>0</formula>
    </cfRule>
  </conditionalFormatting>
  <conditionalFormatting sqref="E768">
    <cfRule type="cellIs" dxfId="2" priority="588" stopIfTrue="1" operator="lessThan">
      <formula>0</formula>
    </cfRule>
  </conditionalFormatting>
  <conditionalFormatting sqref="E769">
    <cfRule type="cellIs" dxfId="2" priority="587" stopIfTrue="1" operator="lessThan">
      <formula>0</formula>
    </cfRule>
  </conditionalFormatting>
  <conditionalFormatting sqref="E770">
    <cfRule type="cellIs" dxfId="2" priority="586" stopIfTrue="1" operator="lessThan">
      <formula>0</formula>
    </cfRule>
  </conditionalFormatting>
  <conditionalFormatting sqref="E771">
    <cfRule type="cellIs" dxfId="2" priority="585" stopIfTrue="1" operator="lessThan">
      <formula>0</formula>
    </cfRule>
  </conditionalFormatting>
  <conditionalFormatting sqref="E772">
    <cfRule type="cellIs" dxfId="2" priority="584" stopIfTrue="1" operator="lessThan">
      <formula>0</formula>
    </cfRule>
  </conditionalFormatting>
  <conditionalFormatting sqref="E773">
    <cfRule type="cellIs" dxfId="2" priority="583" stopIfTrue="1" operator="lessThan">
      <formula>0</formula>
    </cfRule>
  </conditionalFormatting>
  <conditionalFormatting sqref="E774">
    <cfRule type="cellIs" dxfId="2" priority="582" stopIfTrue="1" operator="lessThan">
      <formula>0</formula>
    </cfRule>
  </conditionalFormatting>
  <conditionalFormatting sqref="E775">
    <cfRule type="cellIs" dxfId="2" priority="581" stopIfTrue="1" operator="lessThan">
      <formula>0</formula>
    </cfRule>
  </conditionalFormatting>
  <conditionalFormatting sqref="E776">
    <cfRule type="cellIs" dxfId="2" priority="580" stopIfTrue="1" operator="lessThan">
      <formula>0</formula>
    </cfRule>
  </conditionalFormatting>
  <conditionalFormatting sqref="E777">
    <cfRule type="cellIs" dxfId="2" priority="579" stopIfTrue="1" operator="lessThan">
      <formula>0</formula>
    </cfRule>
  </conditionalFormatting>
  <conditionalFormatting sqref="E778">
    <cfRule type="cellIs" dxfId="2" priority="578" stopIfTrue="1" operator="lessThan">
      <formula>0</formula>
    </cfRule>
  </conditionalFormatting>
  <conditionalFormatting sqref="E779">
    <cfRule type="cellIs" dxfId="2" priority="577" stopIfTrue="1" operator="lessThan">
      <formula>0</formula>
    </cfRule>
  </conditionalFormatting>
  <conditionalFormatting sqref="E780">
    <cfRule type="cellIs" dxfId="2" priority="576" stopIfTrue="1" operator="lessThan">
      <formula>0</formula>
    </cfRule>
  </conditionalFormatting>
  <conditionalFormatting sqref="E781">
    <cfRule type="cellIs" dxfId="2" priority="575" stopIfTrue="1" operator="lessThan">
      <formula>0</formula>
    </cfRule>
  </conditionalFormatting>
  <conditionalFormatting sqref="E782">
    <cfRule type="cellIs" dxfId="2" priority="574" stopIfTrue="1" operator="lessThan">
      <formula>0</formula>
    </cfRule>
  </conditionalFormatting>
  <conditionalFormatting sqref="E783">
    <cfRule type="cellIs" dxfId="2" priority="573" stopIfTrue="1" operator="lessThan">
      <formula>0</formula>
    </cfRule>
  </conditionalFormatting>
  <conditionalFormatting sqref="E784">
    <cfRule type="cellIs" dxfId="2" priority="572" stopIfTrue="1" operator="lessThan">
      <formula>0</formula>
    </cfRule>
  </conditionalFormatting>
  <conditionalFormatting sqref="E785">
    <cfRule type="cellIs" dxfId="2" priority="571" stopIfTrue="1" operator="lessThan">
      <formula>0</formula>
    </cfRule>
  </conditionalFormatting>
  <conditionalFormatting sqref="E786">
    <cfRule type="cellIs" dxfId="2" priority="570" stopIfTrue="1" operator="lessThan">
      <formula>0</formula>
    </cfRule>
  </conditionalFormatting>
  <conditionalFormatting sqref="E787">
    <cfRule type="cellIs" dxfId="2" priority="569" stopIfTrue="1" operator="lessThan">
      <formula>0</formula>
    </cfRule>
  </conditionalFormatting>
  <conditionalFormatting sqref="E788">
    <cfRule type="cellIs" dxfId="2" priority="568" stopIfTrue="1" operator="lessThan">
      <formula>0</formula>
    </cfRule>
  </conditionalFormatting>
  <conditionalFormatting sqref="E789">
    <cfRule type="cellIs" dxfId="2" priority="567" stopIfTrue="1" operator="lessThan">
      <formula>0</formula>
    </cfRule>
  </conditionalFormatting>
  <conditionalFormatting sqref="E790">
    <cfRule type="cellIs" dxfId="2" priority="566" stopIfTrue="1" operator="lessThan">
      <formula>0</formula>
    </cfRule>
  </conditionalFormatting>
  <conditionalFormatting sqref="E791">
    <cfRule type="cellIs" dxfId="2" priority="565" stopIfTrue="1" operator="lessThan">
      <formula>0</formula>
    </cfRule>
  </conditionalFormatting>
  <conditionalFormatting sqref="E792">
    <cfRule type="cellIs" dxfId="2" priority="564" stopIfTrue="1" operator="lessThan">
      <formula>0</formula>
    </cfRule>
  </conditionalFormatting>
  <conditionalFormatting sqref="E793">
    <cfRule type="cellIs" dxfId="2" priority="563" stopIfTrue="1" operator="lessThan">
      <formula>0</formula>
    </cfRule>
  </conditionalFormatting>
  <conditionalFormatting sqref="E794">
    <cfRule type="cellIs" dxfId="2" priority="562" stopIfTrue="1" operator="lessThan">
      <formula>0</formula>
    </cfRule>
  </conditionalFormatting>
  <conditionalFormatting sqref="E795">
    <cfRule type="cellIs" dxfId="2" priority="561" stopIfTrue="1" operator="lessThan">
      <formula>0</formula>
    </cfRule>
  </conditionalFormatting>
  <conditionalFormatting sqref="E796">
    <cfRule type="cellIs" dxfId="2" priority="560" stopIfTrue="1" operator="lessThan">
      <formula>0</formula>
    </cfRule>
  </conditionalFormatting>
  <conditionalFormatting sqref="E797">
    <cfRule type="cellIs" dxfId="2" priority="559" stopIfTrue="1" operator="lessThan">
      <formula>0</formula>
    </cfRule>
  </conditionalFormatting>
  <conditionalFormatting sqref="E798">
    <cfRule type="cellIs" dxfId="2" priority="558" stopIfTrue="1" operator="lessThan">
      <formula>0</formula>
    </cfRule>
  </conditionalFormatting>
  <conditionalFormatting sqref="E799">
    <cfRule type="cellIs" dxfId="2" priority="557" stopIfTrue="1" operator="lessThan">
      <formula>0</formula>
    </cfRule>
  </conditionalFormatting>
  <conditionalFormatting sqref="E800">
    <cfRule type="cellIs" dxfId="2" priority="556" stopIfTrue="1" operator="lessThan">
      <formula>0</formula>
    </cfRule>
  </conditionalFormatting>
  <conditionalFormatting sqref="E801">
    <cfRule type="cellIs" dxfId="2" priority="555" stopIfTrue="1" operator="lessThan">
      <formula>0</formula>
    </cfRule>
  </conditionalFormatting>
  <conditionalFormatting sqref="E802">
    <cfRule type="cellIs" dxfId="2" priority="554" stopIfTrue="1" operator="lessThan">
      <formula>0</formula>
    </cfRule>
  </conditionalFormatting>
  <conditionalFormatting sqref="E803">
    <cfRule type="cellIs" dxfId="2" priority="553" stopIfTrue="1" operator="lessThan">
      <formula>0</formula>
    </cfRule>
  </conditionalFormatting>
  <conditionalFormatting sqref="E804">
    <cfRule type="cellIs" dxfId="2" priority="552" stopIfTrue="1" operator="lessThan">
      <formula>0</formula>
    </cfRule>
  </conditionalFormatting>
  <conditionalFormatting sqref="E805">
    <cfRule type="cellIs" dxfId="2" priority="551" stopIfTrue="1" operator="lessThan">
      <formula>0</formula>
    </cfRule>
  </conditionalFormatting>
  <conditionalFormatting sqref="E806">
    <cfRule type="cellIs" dxfId="2" priority="550" stopIfTrue="1" operator="lessThan">
      <formula>0</formula>
    </cfRule>
  </conditionalFormatting>
  <conditionalFormatting sqref="E807">
    <cfRule type="cellIs" dxfId="2" priority="549" stopIfTrue="1" operator="lessThan">
      <formula>0</formula>
    </cfRule>
  </conditionalFormatting>
  <conditionalFormatting sqref="E808">
    <cfRule type="cellIs" dxfId="2" priority="548" stopIfTrue="1" operator="lessThan">
      <formula>0</formula>
    </cfRule>
  </conditionalFormatting>
  <conditionalFormatting sqref="E809">
    <cfRule type="cellIs" dxfId="2" priority="547" stopIfTrue="1" operator="lessThan">
      <formula>0</formula>
    </cfRule>
  </conditionalFormatting>
  <conditionalFormatting sqref="E810">
    <cfRule type="cellIs" dxfId="2" priority="546" stopIfTrue="1" operator="lessThan">
      <formula>0</formula>
    </cfRule>
  </conditionalFormatting>
  <conditionalFormatting sqref="E811">
    <cfRule type="cellIs" dxfId="2" priority="545" stopIfTrue="1" operator="lessThan">
      <formula>0</formula>
    </cfRule>
  </conditionalFormatting>
  <conditionalFormatting sqref="E812">
    <cfRule type="cellIs" dxfId="2" priority="544" stopIfTrue="1" operator="lessThan">
      <formula>0</formula>
    </cfRule>
  </conditionalFormatting>
  <conditionalFormatting sqref="E813">
    <cfRule type="cellIs" dxfId="2" priority="543" stopIfTrue="1" operator="lessThan">
      <formula>0</formula>
    </cfRule>
  </conditionalFormatting>
  <conditionalFormatting sqref="E814">
    <cfRule type="cellIs" dxfId="2" priority="542" stopIfTrue="1" operator="lessThan">
      <formula>0</formula>
    </cfRule>
  </conditionalFormatting>
  <conditionalFormatting sqref="E815">
    <cfRule type="cellIs" dxfId="2" priority="541" stopIfTrue="1" operator="lessThan">
      <formula>0</formula>
    </cfRule>
  </conditionalFormatting>
  <conditionalFormatting sqref="E816">
    <cfRule type="cellIs" dxfId="2" priority="540" stopIfTrue="1" operator="lessThan">
      <formula>0</formula>
    </cfRule>
  </conditionalFormatting>
  <conditionalFormatting sqref="E817">
    <cfRule type="cellIs" dxfId="2" priority="539" stopIfTrue="1" operator="lessThan">
      <formula>0</formula>
    </cfRule>
  </conditionalFormatting>
  <conditionalFormatting sqref="E818">
    <cfRule type="cellIs" dxfId="2" priority="538" stopIfTrue="1" operator="lessThan">
      <formula>0</formula>
    </cfRule>
  </conditionalFormatting>
  <conditionalFormatting sqref="E819">
    <cfRule type="cellIs" dxfId="2" priority="537" stopIfTrue="1" operator="lessThan">
      <formula>0</formula>
    </cfRule>
  </conditionalFormatting>
  <conditionalFormatting sqref="E820">
    <cfRule type="cellIs" dxfId="2" priority="536" stopIfTrue="1" operator="lessThan">
      <formula>0</formula>
    </cfRule>
  </conditionalFormatting>
  <conditionalFormatting sqref="E821">
    <cfRule type="cellIs" dxfId="2" priority="535" stopIfTrue="1" operator="lessThan">
      <formula>0</formula>
    </cfRule>
  </conditionalFormatting>
  <conditionalFormatting sqref="E822">
    <cfRule type="cellIs" dxfId="2" priority="534" stopIfTrue="1" operator="lessThan">
      <formula>0</formula>
    </cfRule>
  </conditionalFormatting>
  <conditionalFormatting sqref="E823">
    <cfRule type="cellIs" dxfId="2" priority="533" stopIfTrue="1" operator="lessThan">
      <formula>0</formula>
    </cfRule>
  </conditionalFormatting>
  <conditionalFormatting sqref="E824">
    <cfRule type="cellIs" dxfId="2" priority="532" stopIfTrue="1" operator="lessThan">
      <formula>0</formula>
    </cfRule>
  </conditionalFormatting>
  <conditionalFormatting sqref="E825">
    <cfRule type="cellIs" dxfId="2" priority="531" stopIfTrue="1" operator="lessThan">
      <formula>0</formula>
    </cfRule>
  </conditionalFormatting>
  <conditionalFormatting sqref="E826">
    <cfRule type="cellIs" dxfId="2" priority="530" stopIfTrue="1" operator="lessThan">
      <formula>0</formula>
    </cfRule>
  </conditionalFormatting>
  <conditionalFormatting sqref="E827">
    <cfRule type="cellIs" dxfId="2" priority="529" stopIfTrue="1" operator="lessThan">
      <formula>0</formula>
    </cfRule>
  </conditionalFormatting>
  <conditionalFormatting sqref="E828">
    <cfRule type="cellIs" dxfId="2" priority="528" stopIfTrue="1" operator="lessThan">
      <formula>0</formula>
    </cfRule>
  </conditionalFormatting>
  <conditionalFormatting sqref="E829">
    <cfRule type="cellIs" dxfId="2" priority="527" stopIfTrue="1" operator="lessThan">
      <formula>0</formula>
    </cfRule>
  </conditionalFormatting>
  <conditionalFormatting sqref="E830">
    <cfRule type="cellIs" dxfId="2" priority="526" stopIfTrue="1" operator="lessThan">
      <formula>0</formula>
    </cfRule>
  </conditionalFormatting>
  <conditionalFormatting sqref="E831">
    <cfRule type="cellIs" dxfId="2" priority="525" stopIfTrue="1" operator="lessThan">
      <formula>0</formula>
    </cfRule>
  </conditionalFormatting>
  <conditionalFormatting sqref="E832">
    <cfRule type="cellIs" dxfId="2" priority="524" stopIfTrue="1" operator="lessThan">
      <formula>0</formula>
    </cfRule>
  </conditionalFormatting>
  <conditionalFormatting sqref="E833">
    <cfRule type="cellIs" dxfId="2" priority="523" stopIfTrue="1" operator="lessThan">
      <formula>0</formula>
    </cfRule>
  </conditionalFormatting>
  <conditionalFormatting sqref="E834">
    <cfRule type="cellIs" dxfId="2" priority="522" stopIfTrue="1" operator="lessThan">
      <formula>0</formula>
    </cfRule>
  </conditionalFormatting>
  <conditionalFormatting sqref="E835">
    <cfRule type="cellIs" dxfId="2" priority="521" stopIfTrue="1" operator="lessThan">
      <formula>0</formula>
    </cfRule>
  </conditionalFormatting>
  <conditionalFormatting sqref="E836">
    <cfRule type="cellIs" dxfId="2" priority="520" stopIfTrue="1" operator="lessThan">
      <formula>0</formula>
    </cfRule>
  </conditionalFormatting>
  <conditionalFormatting sqref="E837">
    <cfRule type="cellIs" dxfId="2" priority="519" stopIfTrue="1" operator="lessThan">
      <formula>0</formula>
    </cfRule>
  </conditionalFormatting>
  <conditionalFormatting sqref="E838">
    <cfRule type="cellIs" dxfId="2" priority="518" stopIfTrue="1" operator="lessThan">
      <formula>0</formula>
    </cfRule>
  </conditionalFormatting>
  <conditionalFormatting sqref="E839">
    <cfRule type="cellIs" dxfId="2" priority="517" stopIfTrue="1" operator="lessThan">
      <formula>0</formula>
    </cfRule>
  </conditionalFormatting>
  <conditionalFormatting sqref="E840">
    <cfRule type="cellIs" dxfId="2" priority="516" stopIfTrue="1" operator="lessThan">
      <formula>0</formula>
    </cfRule>
  </conditionalFormatting>
  <conditionalFormatting sqref="E841">
    <cfRule type="cellIs" dxfId="2" priority="515" stopIfTrue="1" operator="lessThan">
      <formula>0</formula>
    </cfRule>
  </conditionalFormatting>
  <conditionalFormatting sqref="E842">
    <cfRule type="cellIs" dxfId="2" priority="514" stopIfTrue="1" operator="lessThan">
      <formula>0</formula>
    </cfRule>
  </conditionalFormatting>
  <conditionalFormatting sqref="E843">
    <cfRule type="cellIs" dxfId="2" priority="513" stopIfTrue="1" operator="lessThan">
      <formula>0</formula>
    </cfRule>
  </conditionalFormatting>
  <conditionalFormatting sqref="E844">
    <cfRule type="cellIs" dxfId="2" priority="512" stopIfTrue="1" operator="lessThan">
      <formula>0</formula>
    </cfRule>
  </conditionalFormatting>
  <conditionalFormatting sqref="E845">
    <cfRule type="cellIs" dxfId="2" priority="511" stopIfTrue="1" operator="lessThan">
      <formula>0</formula>
    </cfRule>
  </conditionalFormatting>
  <conditionalFormatting sqref="E846">
    <cfRule type="cellIs" dxfId="2" priority="510" stopIfTrue="1" operator="lessThan">
      <formula>0</formula>
    </cfRule>
  </conditionalFormatting>
  <conditionalFormatting sqref="E847">
    <cfRule type="cellIs" dxfId="2" priority="509" stopIfTrue="1" operator="lessThan">
      <formula>0</formula>
    </cfRule>
  </conditionalFormatting>
  <conditionalFormatting sqref="E848">
    <cfRule type="cellIs" dxfId="2" priority="508" stopIfTrue="1" operator="lessThan">
      <formula>0</formula>
    </cfRule>
  </conditionalFormatting>
  <conditionalFormatting sqref="E849">
    <cfRule type="cellIs" dxfId="2" priority="507" stopIfTrue="1" operator="lessThan">
      <formula>0</formula>
    </cfRule>
  </conditionalFormatting>
  <conditionalFormatting sqref="E850">
    <cfRule type="cellIs" dxfId="2" priority="506" stopIfTrue="1" operator="lessThan">
      <formula>0</formula>
    </cfRule>
  </conditionalFormatting>
  <conditionalFormatting sqref="E851">
    <cfRule type="cellIs" dxfId="2" priority="505" stopIfTrue="1" operator="lessThan">
      <formula>0</formula>
    </cfRule>
  </conditionalFormatting>
  <conditionalFormatting sqref="E852">
    <cfRule type="cellIs" dxfId="2" priority="504" stopIfTrue="1" operator="lessThan">
      <formula>0</formula>
    </cfRule>
  </conditionalFormatting>
  <conditionalFormatting sqref="E853">
    <cfRule type="cellIs" dxfId="2" priority="503" stopIfTrue="1" operator="lessThan">
      <formula>0</formula>
    </cfRule>
  </conditionalFormatting>
  <conditionalFormatting sqref="E854">
    <cfRule type="cellIs" dxfId="2" priority="502" stopIfTrue="1" operator="lessThan">
      <formula>0</formula>
    </cfRule>
  </conditionalFormatting>
  <conditionalFormatting sqref="E855">
    <cfRule type="cellIs" dxfId="2" priority="501" stopIfTrue="1" operator="lessThan">
      <formula>0</formula>
    </cfRule>
  </conditionalFormatting>
  <conditionalFormatting sqref="E856">
    <cfRule type="cellIs" dxfId="2" priority="500" stopIfTrue="1" operator="lessThan">
      <formula>0</formula>
    </cfRule>
  </conditionalFormatting>
  <conditionalFormatting sqref="E857">
    <cfRule type="cellIs" dxfId="2" priority="499" stopIfTrue="1" operator="lessThan">
      <formula>0</formula>
    </cfRule>
  </conditionalFormatting>
  <conditionalFormatting sqref="E858">
    <cfRule type="cellIs" dxfId="2" priority="498" stopIfTrue="1" operator="lessThan">
      <formula>0</formula>
    </cfRule>
  </conditionalFormatting>
  <conditionalFormatting sqref="E859">
    <cfRule type="cellIs" dxfId="2" priority="497" stopIfTrue="1" operator="lessThan">
      <formula>0</formula>
    </cfRule>
  </conditionalFormatting>
  <conditionalFormatting sqref="E860">
    <cfRule type="cellIs" dxfId="2" priority="496" stopIfTrue="1" operator="lessThan">
      <formula>0</formula>
    </cfRule>
  </conditionalFormatting>
  <conditionalFormatting sqref="E861">
    <cfRule type="cellIs" dxfId="2" priority="495" stopIfTrue="1" operator="lessThan">
      <formula>0</formula>
    </cfRule>
  </conditionalFormatting>
  <conditionalFormatting sqref="E862">
    <cfRule type="cellIs" dxfId="2" priority="494" stopIfTrue="1" operator="lessThan">
      <formula>0</formula>
    </cfRule>
  </conditionalFormatting>
  <conditionalFormatting sqref="E863">
    <cfRule type="cellIs" dxfId="2" priority="493" stopIfTrue="1" operator="lessThan">
      <formula>0</formula>
    </cfRule>
  </conditionalFormatting>
  <conditionalFormatting sqref="E864">
    <cfRule type="cellIs" dxfId="2" priority="492" stopIfTrue="1" operator="lessThan">
      <formula>0</formula>
    </cfRule>
  </conditionalFormatting>
  <conditionalFormatting sqref="E865">
    <cfRule type="cellIs" dxfId="2" priority="491" stopIfTrue="1" operator="lessThan">
      <formula>0</formula>
    </cfRule>
  </conditionalFormatting>
  <conditionalFormatting sqref="E866">
    <cfRule type="cellIs" dxfId="2" priority="490" stopIfTrue="1" operator="lessThan">
      <formula>0</formula>
    </cfRule>
  </conditionalFormatting>
  <conditionalFormatting sqref="E867">
    <cfRule type="cellIs" dxfId="2" priority="489" stopIfTrue="1" operator="lessThan">
      <formula>0</formula>
    </cfRule>
  </conditionalFormatting>
  <conditionalFormatting sqref="E868">
    <cfRule type="cellIs" dxfId="2" priority="488" stopIfTrue="1" operator="lessThan">
      <formula>0</formula>
    </cfRule>
  </conditionalFormatting>
  <conditionalFormatting sqref="E869">
    <cfRule type="cellIs" dxfId="2" priority="487" stopIfTrue="1" operator="lessThan">
      <formula>0</formula>
    </cfRule>
  </conditionalFormatting>
  <conditionalFormatting sqref="E870">
    <cfRule type="cellIs" dxfId="2" priority="486" stopIfTrue="1" operator="lessThan">
      <formula>0</formula>
    </cfRule>
  </conditionalFormatting>
  <conditionalFormatting sqref="E871">
    <cfRule type="cellIs" dxfId="2" priority="485" stopIfTrue="1" operator="lessThan">
      <formula>0</formula>
    </cfRule>
  </conditionalFormatting>
  <conditionalFormatting sqref="E872">
    <cfRule type="cellIs" dxfId="2" priority="484" stopIfTrue="1" operator="lessThan">
      <formula>0</formula>
    </cfRule>
  </conditionalFormatting>
  <conditionalFormatting sqref="E873">
    <cfRule type="cellIs" dxfId="2" priority="483" stopIfTrue="1" operator="lessThan">
      <formula>0</formula>
    </cfRule>
  </conditionalFormatting>
  <conditionalFormatting sqref="E874">
    <cfRule type="cellIs" dxfId="2" priority="482" stopIfTrue="1" operator="lessThan">
      <formula>0</formula>
    </cfRule>
  </conditionalFormatting>
  <conditionalFormatting sqref="E875">
    <cfRule type="cellIs" dxfId="2" priority="481" stopIfTrue="1" operator="lessThan">
      <formula>0</formula>
    </cfRule>
  </conditionalFormatting>
  <conditionalFormatting sqref="E876">
    <cfRule type="cellIs" dxfId="2" priority="480" stopIfTrue="1" operator="lessThan">
      <formula>0</formula>
    </cfRule>
  </conditionalFormatting>
  <conditionalFormatting sqref="E877">
    <cfRule type="cellIs" dxfId="2" priority="479" stopIfTrue="1" operator="lessThan">
      <formula>0</formula>
    </cfRule>
  </conditionalFormatting>
  <conditionalFormatting sqref="E878">
    <cfRule type="cellIs" dxfId="2" priority="478" stopIfTrue="1" operator="lessThan">
      <formula>0</formula>
    </cfRule>
  </conditionalFormatting>
  <conditionalFormatting sqref="E879">
    <cfRule type="cellIs" dxfId="2" priority="477" stopIfTrue="1" operator="lessThan">
      <formula>0</formula>
    </cfRule>
  </conditionalFormatting>
  <conditionalFormatting sqref="E880">
    <cfRule type="cellIs" dxfId="2" priority="476" stopIfTrue="1" operator="lessThan">
      <formula>0</formula>
    </cfRule>
  </conditionalFormatting>
  <conditionalFormatting sqref="E881">
    <cfRule type="cellIs" dxfId="2" priority="475" stopIfTrue="1" operator="lessThan">
      <formula>0</formula>
    </cfRule>
  </conditionalFormatting>
  <conditionalFormatting sqref="E882">
    <cfRule type="cellIs" dxfId="2" priority="474" stopIfTrue="1" operator="lessThan">
      <formula>0</formula>
    </cfRule>
  </conditionalFormatting>
  <conditionalFormatting sqref="E883">
    <cfRule type="cellIs" dxfId="2" priority="473" stopIfTrue="1" operator="lessThan">
      <formula>0</formula>
    </cfRule>
  </conditionalFormatting>
  <conditionalFormatting sqref="E884">
    <cfRule type="cellIs" dxfId="2" priority="472" stopIfTrue="1" operator="lessThan">
      <formula>0</formula>
    </cfRule>
  </conditionalFormatting>
  <conditionalFormatting sqref="E885">
    <cfRule type="cellIs" dxfId="2" priority="471" stopIfTrue="1" operator="lessThan">
      <formula>0</formula>
    </cfRule>
  </conditionalFormatting>
  <conditionalFormatting sqref="E886">
    <cfRule type="cellIs" dxfId="2" priority="470" stopIfTrue="1" operator="lessThan">
      <formula>0</formula>
    </cfRule>
  </conditionalFormatting>
  <conditionalFormatting sqref="E887">
    <cfRule type="cellIs" dxfId="2" priority="469" stopIfTrue="1" operator="lessThan">
      <formula>0</formula>
    </cfRule>
  </conditionalFormatting>
  <conditionalFormatting sqref="E888">
    <cfRule type="cellIs" dxfId="2" priority="468" stopIfTrue="1" operator="lessThan">
      <formula>0</formula>
    </cfRule>
  </conditionalFormatting>
  <conditionalFormatting sqref="E889">
    <cfRule type="cellIs" dxfId="2" priority="467" stopIfTrue="1" operator="lessThan">
      <formula>0</formula>
    </cfRule>
  </conditionalFormatting>
  <conditionalFormatting sqref="E890">
    <cfRule type="cellIs" dxfId="2" priority="466" stopIfTrue="1" operator="lessThan">
      <formula>0</formula>
    </cfRule>
  </conditionalFormatting>
  <conditionalFormatting sqref="E891">
    <cfRule type="cellIs" dxfId="2" priority="465" stopIfTrue="1" operator="lessThan">
      <formula>0</formula>
    </cfRule>
  </conditionalFormatting>
  <conditionalFormatting sqref="E892">
    <cfRule type="cellIs" dxfId="2" priority="464" stopIfTrue="1" operator="lessThan">
      <formula>0</formula>
    </cfRule>
  </conditionalFormatting>
  <conditionalFormatting sqref="E893">
    <cfRule type="cellIs" dxfId="2" priority="463" stopIfTrue="1" operator="lessThan">
      <formula>0</formula>
    </cfRule>
  </conditionalFormatting>
  <conditionalFormatting sqref="E894">
    <cfRule type="cellIs" dxfId="2" priority="462" stopIfTrue="1" operator="lessThan">
      <formula>0</formula>
    </cfRule>
  </conditionalFormatting>
  <conditionalFormatting sqref="E895">
    <cfRule type="cellIs" dxfId="2" priority="461" stopIfTrue="1" operator="lessThan">
      <formula>0</formula>
    </cfRule>
  </conditionalFormatting>
  <conditionalFormatting sqref="E896">
    <cfRule type="cellIs" dxfId="2" priority="460" stopIfTrue="1" operator="lessThan">
      <formula>0</formula>
    </cfRule>
  </conditionalFormatting>
  <conditionalFormatting sqref="E897">
    <cfRule type="cellIs" dxfId="2" priority="459" stopIfTrue="1" operator="lessThan">
      <formula>0</formula>
    </cfRule>
  </conditionalFormatting>
  <conditionalFormatting sqref="E898">
    <cfRule type="cellIs" dxfId="2" priority="458" stopIfTrue="1" operator="lessThan">
      <formula>0</formula>
    </cfRule>
  </conditionalFormatting>
  <conditionalFormatting sqref="E899">
    <cfRule type="cellIs" dxfId="2" priority="457" stopIfTrue="1" operator="lessThan">
      <formula>0</formula>
    </cfRule>
  </conditionalFormatting>
  <conditionalFormatting sqref="E900">
    <cfRule type="cellIs" dxfId="2" priority="456" stopIfTrue="1" operator="lessThan">
      <formula>0</formula>
    </cfRule>
  </conditionalFormatting>
  <conditionalFormatting sqref="E901">
    <cfRule type="cellIs" dxfId="2" priority="455" stopIfTrue="1" operator="lessThan">
      <formula>0</formula>
    </cfRule>
  </conditionalFormatting>
  <conditionalFormatting sqref="E902">
    <cfRule type="cellIs" dxfId="2" priority="454" stopIfTrue="1" operator="lessThan">
      <formula>0</formula>
    </cfRule>
  </conditionalFormatting>
  <conditionalFormatting sqref="E903">
    <cfRule type="cellIs" dxfId="2" priority="453" stopIfTrue="1" operator="lessThan">
      <formula>0</formula>
    </cfRule>
  </conditionalFormatting>
  <conditionalFormatting sqref="E904">
    <cfRule type="cellIs" dxfId="2" priority="452" stopIfTrue="1" operator="lessThan">
      <formula>0</formula>
    </cfRule>
  </conditionalFormatting>
  <conditionalFormatting sqref="E905">
    <cfRule type="cellIs" dxfId="2" priority="451" stopIfTrue="1" operator="lessThan">
      <formula>0</formula>
    </cfRule>
  </conditionalFormatting>
  <conditionalFormatting sqref="E906">
    <cfRule type="cellIs" dxfId="2" priority="450" stopIfTrue="1" operator="lessThan">
      <formula>0</formula>
    </cfRule>
  </conditionalFormatting>
  <conditionalFormatting sqref="E907">
    <cfRule type="cellIs" dxfId="2" priority="449" stopIfTrue="1" operator="lessThan">
      <formula>0</formula>
    </cfRule>
  </conditionalFormatting>
  <conditionalFormatting sqref="E908">
    <cfRule type="cellIs" dxfId="2" priority="448" stopIfTrue="1" operator="lessThan">
      <formula>0</formula>
    </cfRule>
  </conditionalFormatting>
  <conditionalFormatting sqref="E909">
    <cfRule type="cellIs" dxfId="2" priority="447" stopIfTrue="1" operator="lessThan">
      <formula>0</formula>
    </cfRule>
  </conditionalFormatting>
  <conditionalFormatting sqref="E910">
    <cfRule type="cellIs" dxfId="2" priority="446" stopIfTrue="1" operator="lessThan">
      <formula>0</formula>
    </cfRule>
  </conditionalFormatting>
  <conditionalFormatting sqref="E911">
    <cfRule type="cellIs" dxfId="2" priority="445" stopIfTrue="1" operator="lessThan">
      <formula>0</formula>
    </cfRule>
  </conditionalFormatting>
  <conditionalFormatting sqref="E912">
    <cfRule type="cellIs" dxfId="2" priority="444" stopIfTrue="1" operator="lessThan">
      <formula>0</formula>
    </cfRule>
  </conditionalFormatting>
  <conditionalFormatting sqref="E913">
    <cfRule type="cellIs" dxfId="2" priority="443" stopIfTrue="1" operator="lessThan">
      <formula>0</formula>
    </cfRule>
  </conditionalFormatting>
  <conditionalFormatting sqref="E914">
    <cfRule type="cellIs" dxfId="2" priority="442" stopIfTrue="1" operator="lessThan">
      <formula>0</formula>
    </cfRule>
  </conditionalFormatting>
  <conditionalFormatting sqref="E915">
    <cfRule type="cellIs" dxfId="2" priority="441" stopIfTrue="1" operator="lessThan">
      <formula>0</formula>
    </cfRule>
  </conditionalFormatting>
  <conditionalFormatting sqref="E916">
    <cfRule type="cellIs" dxfId="2" priority="440" stopIfTrue="1" operator="lessThan">
      <formula>0</formula>
    </cfRule>
  </conditionalFormatting>
  <conditionalFormatting sqref="E917">
    <cfRule type="cellIs" dxfId="2" priority="439" stopIfTrue="1" operator="lessThan">
      <formula>0</formula>
    </cfRule>
  </conditionalFormatting>
  <conditionalFormatting sqref="E918">
    <cfRule type="cellIs" dxfId="2" priority="438" stopIfTrue="1" operator="lessThan">
      <formula>0</formula>
    </cfRule>
  </conditionalFormatting>
  <conditionalFormatting sqref="E919">
    <cfRule type="cellIs" dxfId="2" priority="437" stopIfTrue="1" operator="lessThan">
      <formula>0</formula>
    </cfRule>
  </conditionalFormatting>
  <conditionalFormatting sqref="E920">
    <cfRule type="cellIs" dxfId="2" priority="436" stopIfTrue="1" operator="lessThan">
      <formula>0</formula>
    </cfRule>
  </conditionalFormatting>
  <conditionalFormatting sqref="E921">
    <cfRule type="cellIs" dxfId="2" priority="435" stopIfTrue="1" operator="lessThan">
      <formula>0</formula>
    </cfRule>
  </conditionalFormatting>
  <conditionalFormatting sqref="E922">
    <cfRule type="cellIs" dxfId="2" priority="434" stopIfTrue="1" operator="lessThan">
      <formula>0</formula>
    </cfRule>
  </conditionalFormatting>
  <conditionalFormatting sqref="E923">
    <cfRule type="cellIs" dxfId="2" priority="433" stopIfTrue="1" operator="lessThan">
      <formula>0</formula>
    </cfRule>
  </conditionalFormatting>
  <conditionalFormatting sqref="E924">
    <cfRule type="cellIs" dxfId="2" priority="432" stopIfTrue="1" operator="lessThan">
      <formula>0</formula>
    </cfRule>
  </conditionalFormatting>
  <conditionalFormatting sqref="E925">
    <cfRule type="cellIs" dxfId="2" priority="431" stopIfTrue="1" operator="lessThan">
      <formula>0</formula>
    </cfRule>
  </conditionalFormatting>
  <conditionalFormatting sqref="E926">
    <cfRule type="cellIs" dxfId="2" priority="430" stopIfTrue="1" operator="lessThan">
      <formula>0</formula>
    </cfRule>
  </conditionalFormatting>
  <conditionalFormatting sqref="E927">
    <cfRule type="cellIs" dxfId="2" priority="429" stopIfTrue="1" operator="lessThan">
      <formula>0</formula>
    </cfRule>
  </conditionalFormatting>
  <conditionalFormatting sqref="E928">
    <cfRule type="cellIs" dxfId="2" priority="428" stopIfTrue="1" operator="lessThan">
      <formula>0</formula>
    </cfRule>
  </conditionalFormatting>
  <conditionalFormatting sqref="E929">
    <cfRule type="cellIs" dxfId="2" priority="427" stopIfTrue="1" operator="lessThan">
      <formula>0</formula>
    </cfRule>
  </conditionalFormatting>
  <conditionalFormatting sqref="E930">
    <cfRule type="cellIs" dxfId="2" priority="426" stopIfTrue="1" operator="lessThan">
      <formula>0</formula>
    </cfRule>
  </conditionalFormatting>
  <conditionalFormatting sqref="E931">
    <cfRule type="cellIs" dxfId="2" priority="425" stopIfTrue="1" operator="lessThan">
      <formula>0</formula>
    </cfRule>
  </conditionalFormatting>
  <conditionalFormatting sqref="E932">
    <cfRule type="cellIs" dxfId="2" priority="424" stopIfTrue="1" operator="lessThan">
      <formula>0</formula>
    </cfRule>
  </conditionalFormatting>
  <conditionalFormatting sqref="E933">
    <cfRule type="cellIs" dxfId="2" priority="423" stopIfTrue="1" operator="lessThan">
      <formula>0</formula>
    </cfRule>
  </conditionalFormatting>
  <conditionalFormatting sqref="E934">
    <cfRule type="cellIs" dxfId="2" priority="422" stopIfTrue="1" operator="lessThan">
      <formula>0</formula>
    </cfRule>
  </conditionalFormatting>
  <conditionalFormatting sqref="E935">
    <cfRule type="cellIs" dxfId="2" priority="421" stopIfTrue="1" operator="lessThan">
      <formula>0</formula>
    </cfRule>
  </conditionalFormatting>
  <conditionalFormatting sqref="E936">
    <cfRule type="cellIs" dxfId="2" priority="420" stopIfTrue="1" operator="lessThan">
      <formula>0</formula>
    </cfRule>
  </conditionalFormatting>
  <conditionalFormatting sqref="E937">
    <cfRule type="cellIs" dxfId="2" priority="419" stopIfTrue="1" operator="lessThan">
      <formula>0</formula>
    </cfRule>
  </conditionalFormatting>
  <conditionalFormatting sqref="E938">
    <cfRule type="cellIs" dxfId="2" priority="418" stopIfTrue="1" operator="lessThan">
      <formula>0</formula>
    </cfRule>
  </conditionalFormatting>
  <conditionalFormatting sqref="E939">
    <cfRule type="cellIs" dxfId="2" priority="417" stopIfTrue="1" operator="lessThan">
      <formula>0</formula>
    </cfRule>
  </conditionalFormatting>
  <conditionalFormatting sqref="E940">
    <cfRule type="cellIs" dxfId="2" priority="416" stopIfTrue="1" operator="lessThan">
      <formula>0</formula>
    </cfRule>
  </conditionalFormatting>
  <conditionalFormatting sqref="E941">
    <cfRule type="cellIs" dxfId="2" priority="415" stopIfTrue="1" operator="lessThan">
      <formula>0</formula>
    </cfRule>
  </conditionalFormatting>
  <conditionalFormatting sqref="E942">
    <cfRule type="cellIs" dxfId="2" priority="414" stopIfTrue="1" operator="lessThan">
      <formula>0</formula>
    </cfRule>
  </conditionalFormatting>
  <conditionalFormatting sqref="E943">
    <cfRule type="cellIs" dxfId="2" priority="413" stopIfTrue="1" operator="lessThan">
      <formula>0</formula>
    </cfRule>
  </conditionalFormatting>
  <conditionalFormatting sqref="E944">
    <cfRule type="cellIs" dxfId="2" priority="412" stopIfTrue="1" operator="lessThan">
      <formula>0</formula>
    </cfRule>
  </conditionalFormatting>
  <conditionalFormatting sqref="E945">
    <cfRule type="cellIs" dxfId="2" priority="411" stopIfTrue="1" operator="lessThan">
      <formula>0</formula>
    </cfRule>
  </conditionalFormatting>
  <conditionalFormatting sqref="E946">
    <cfRule type="cellIs" dxfId="2" priority="410" stopIfTrue="1" operator="lessThan">
      <formula>0</formula>
    </cfRule>
  </conditionalFormatting>
  <conditionalFormatting sqref="E947">
    <cfRule type="cellIs" dxfId="2" priority="409" stopIfTrue="1" operator="lessThan">
      <formula>0</formula>
    </cfRule>
  </conditionalFormatting>
  <conditionalFormatting sqref="E948">
    <cfRule type="cellIs" dxfId="2" priority="408" stopIfTrue="1" operator="lessThan">
      <formula>0</formula>
    </cfRule>
  </conditionalFormatting>
  <conditionalFormatting sqref="E949">
    <cfRule type="cellIs" dxfId="2" priority="407" stopIfTrue="1" operator="lessThan">
      <formula>0</formula>
    </cfRule>
  </conditionalFormatting>
  <conditionalFormatting sqref="E950">
    <cfRule type="cellIs" dxfId="2" priority="406" stopIfTrue="1" operator="lessThan">
      <formula>0</formula>
    </cfRule>
  </conditionalFormatting>
  <conditionalFormatting sqref="E951">
    <cfRule type="cellIs" dxfId="2" priority="405" stopIfTrue="1" operator="lessThan">
      <formula>0</formula>
    </cfRule>
  </conditionalFormatting>
  <conditionalFormatting sqref="E952">
    <cfRule type="cellIs" dxfId="2" priority="404" stopIfTrue="1" operator="lessThan">
      <formula>0</formula>
    </cfRule>
  </conditionalFormatting>
  <conditionalFormatting sqref="E953">
    <cfRule type="cellIs" dxfId="2" priority="403" stopIfTrue="1" operator="lessThan">
      <formula>0</formula>
    </cfRule>
  </conditionalFormatting>
  <conditionalFormatting sqref="E954">
    <cfRule type="cellIs" dxfId="2" priority="402" stopIfTrue="1" operator="lessThan">
      <formula>0</formula>
    </cfRule>
  </conditionalFormatting>
  <conditionalFormatting sqref="E955">
    <cfRule type="cellIs" dxfId="2" priority="401" stopIfTrue="1" operator="lessThan">
      <formula>0</formula>
    </cfRule>
  </conditionalFormatting>
  <conditionalFormatting sqref="E956">
    <cfRule type="cellIs" dxfId="2" priority="400" stopIfTrue="1" operator="lessThan">
      <formula>0</formula>
    </cfRule>
  </conditionalFormatting>
  <conditionalFormatting sqref="E957">
    <cfRule type="cellIs" dxfId="2" priority="399" stopIfTrue="1" operator="lessThan">
      <formula>0</formula>
    </cfRule>
  </conditionalFormatting>
  <conditionalFormatting sqref="E958">
    <cfRule type="cellIs" dxfId="2" priority="398" stopIfTrue="1" operator="lessThan">
      <formula>0</formula>
    </cfRule>
  </conditionalFormatting>
  <conditionalFormatting sqref="E959">
    <cfRule type="cellIs" dxfId="2" priority="397" stopIfTrue="1" operator="lessThan">
      <formula>0</formula>
    </cfRule>
  </conditionalFormatting>
  <conditionalFormatting sqref="E960">
    <cfRule type="cellIs" dxfId="2" priority="396" stopIfTrue="1" operator="lessThan">
      <formula>0</formula>
    </cfRule>
  </conditionalFormatting>
  <conditionalFormatting sqref="E961">
    <cfRule type="cellIs" dxfId="2" priority="395" stopIfTrue="1" operator="lessThan">
      <formula>0</formula>
    </cfRule>
  </conditionalFormatting>
  <conditionalFormatting sqref="E962">
    <cfRule type="cellIs" dxfId="2" priority="394" stopIfTrue="1" operator="lessThan">
      <formula>0</formula>
    </cfRule>
  </conditionalFormatting>
  <conditionalFormatting sqref="E963">
    <cfRule type="cellIs" dxfId="2" priority="393" stopIfTrue="1" operator="lessThan">
      <formula>0</formula>
    </cfRule>
  </conditionalFormatting>
  <conditionalFormatting sqref="E964">
    <cfRule type="cellIs" dxfId="2" priority="392" stopIfTrue="1" operator="lessThan">
      <formula>0</formula>
    </cfRule>
  </conditionalFormatting>
  <conditionalFormatting sqref="E965">
    <cfRule type="cellIs" dxfId="2" priority="391" stopIfTrue="1" operator="lessThan">
      <formula>0</formula>
    </cfRule>
  </conditionalFormatting>
  <conditionalFormatting sqref="E966">
    <cfRule type="cellIs" dxfId="2" priority="390" stopIfTrue="1" operator="lessThan">
      <formula>0</formula>
    </cfRule>
  </conditionalFormatting>
  <conditionalFormatting sqref="E967">
    <cfRule type="cellIs" dxfId="2" priority="389" stopIfTrue="1" operator="lessThan">
      <formula>0</formula>
    </cfRule>
  </conditionalFormatting>
  <conditionalFormatting sqref="E968">
    <cfRule type="cellIs" dxfId="2" priority="388" stopIfTrue="1" operator="lessThan">
      <formula>0</formula>
    </cfRule>
  </conditionalFormatting>
  <conditionalFormatting sqref="E969">
    <cfRule type="cellIs" dxfId="2" priority="387" stopIfTrue="1" operator="lessThan">
      <formula>0</formula>
    </cfRule>
  </conditionalFormatting>
  <conditionalFormatting sqref="E970">
    <cfRule type="cellIs" dxfId="2" priority="386" stopIfTrue="1" operator="lessThan">
      <formula>0</formula>
    </cfRule>
  </conditionalFormatting>
  <conditionalFormatting sqref="E971">
    <cfRule type="cellIs" dxfId="2" priority="385" stopIfTrue="1" operator="lessThan">
      <formula>0</formula>
    </cfRule>
  </conditionalFormatting>
  <conditionalFormatting sqref="E972">
    <cfRule type="cellIs" dxfId="2" priority="384" stopIfTrue="1" operator="lessThan">
      <formula>0</formula>
    </cfRule>
  </conditionalFormatting>
  <conditionalFormatting sqref="E973">
    <cfRule type="cellIs" dxfId="2" priority="383" stopIfTrue="1" operator="lessThan">
      <formula>0</formula>
    </cfRule>
  </conditionalFormatting>
  <conditionalFormatting sqref="E974">
    <cfRule type="cellIs" dxfId="2" priority="382" stopIfTrue="1" operator="lessThan">
      <formula>0</formula>
    </cfRule>
  </conditionalFormatting>
  <conditionalFormatting sqref="E975">
    <cfRule type="cellIs" dxfId="2" priority="381" stopIfTrue="1" operator="lessThan">
      <formula>0</formula>
    </cfRule>
  </conditionalFormatting>
  <conditionalFormatting sqref="E976">
    <cfRule type="cellIs" dxfId="2" priority="380" stopIfTrue="1" operator="lessThan">
      <formula>0</formula>
    </cfRule>
  </conditionalFormatting>
  <conditionalFormatting sqref="E977">
    <cfRule type="cellIs" dxfId="2" priority="379" stopIfTrue="1" operator="lessThan">
      <formula>0</formula>
    </cfRule>
  </conditionalFormatting>
  <conditionalFormatting sqref="E978">
    <cfRule type="cellIs" dxfId="2" priority="378" stopIfTrue="1" operator="lessThan">
      <formula>0</formula>
    </cfRule>
  </conditionalFormatting>
  <conditionalFormatting sqref="E979">
    <cfRule type="cellIs" dxfId="2" priority="377" stopIfTrue="1" operator="lessThan">
      <formula>0</formula>
    </cfRule>
  </conditionalFormatting>
  <conditionalFormatting sqref="E980">
    <cfRule type="cellIs" dxfId="2" priority="376" stopIfTrue="1" operator="lessThan">
      <formula>0</formula>
    </cfRule>
  </conditionalFormatting>
  <conditionalFormatting sqref="E981">
    <cfRule type="cellIs" dxfId="2" priority="375" stopIfTrue="1" operator="lessThan">
      <formula>0</formula>
    </cfRule>
  </conditionalFormatting>
  <conditionalFormatting sqref="E982">
    <cfRule type="cellIs" dxfId="2" priority="374" stopIfTrue="1" operator="lessThan">
      <formula>0</formula>
    </cfRule>
  </conditionalFormatting>
  <conditionalFormatting sqref="E983">
    <cfRule type="cellIs" dxfId="2" priority="373" stopIfTrue="1" operator="lessThan">
      <formula>0</formula>
    </cfRule>
  </conditionalFormatting>
  <conditionalFormatting sqref="E984">
    <cfRule type="cellIs" dxfId="2" priority="372" stopIfTrue="1" operator="lessThan">
      <formula>0</formula>
    </cfRule>
  </conditionalFormatting>
  <conditionalFormatting sqref="E985">
    <cfRule type="cellIs" dxfId="2" priority="371" stopIfTrue="1" operator="lessThan">
      <formula>0</formula>
    </cfRule>
  </conditionalFormatting>
  <conditionalFormatting sqref="E986">
    <cfRule type="cellIs" dxfId="2" priority="370" stopIfTrue="1" operator="lessThan">
      <formula>0</formula>
    </cfRule>
  </conditionalFormatting>
  <conditionalFormatting sqref="E987">
    <cfRule type="cellIs" dxfId="2" priority="369" stopIfTrue="1" operator="lessThan">
      <formula>0</formula>
    </cfRule>
  </conditionalFormatting>
  <conditionalFormatting sqref="E988">
    <cfRule type="cellIs" dxfId="2" priority="368" stopIfTrue="1" operator="lessThan">
      <formula>0</formula>
    </cfRule>
  </conditionalFormatting>
  <conditionalFormatting sqref="E989">
    <cfRule type="cellIs" dxfId="2" priority="367" stopIfTrue="1" operator="lessThan">
      <formula>0</formula>
    </cfRule>
  </conditionalFormatting>
  <conditionalFormatting sqref="E990">
    <cfRule type="cellIs" dxfId="2" priority="366" stopIfTrue="1" operator="lessThan">
      <formula>0</formula>
    </cfRule>
  </conditionalFormatting>
  <conditionalFormatting sqref="E991">
    <cfRule type="cellIs" dxfId="2" priority="365" stopIfTrue="1" operator="lessThan">
      <formula>0</formula>
    </cfRule>
  </conditionalFormatting>
  <conditionalFormatting sqref="E992">
    <cfRule type="cellIs" dxfId="2" priority="364" stopIfTrue="1" operator="lessThan">
      <formula>0</formula>
    </cfRule>
  </conditionalFormatting>
  <conditionalFormatting sqref="E993">
    <cfRule type="cellIs" dxfId="2" priority="363" stopIfTrue="1" operator="lessThan">
      <formula>0</formula>
    </cfRule>
  </conditionalFormatting>
  <conditionalFormatting sqref="E994">
    <cfRule type="cellIs" dxfId="2" priority="362" stopIfTrue="1" operator="lessThan">
      <formula>0</formula>
    </cfRule>
  </conditionalFormatting>
  <conditionalFormatting sqref="E995">
    <cfRule type="cellIs" dxfId="2" priority="361" stopIfTrue="1" operator="lessThan">
      <formula>0</formula>
    </cfRule>
  </conditionalFormatting>
  <conditionalFormatting sqref="E996">
    <cfRule type="cellIs" dxfId="2" priority="360" stopIfTrue="1" operator="lessThan">
      <formula>0</formula>
    </cfRule>
  </conditionalFormatting>
  <conditionalFormatting sqref="E997">
    <cfRule type="cellIs" dxfId="2" priority="359" stopIfTrue="1" operator="lessThan">
      <formula>0</formula>
    </cfRule>
  </conditionalFormatting>
  <conditionalFormatting sqref="E998">
    <cfRule type="cellIs" dxfId="2" priority="358" stopIfTrue="1" operator="lessThan">
      <formula>0</formula>
    </cfRule>
  </conditionalFormatting>
  <conditionalFormatting sqref="E999">
    <cfRule type="cellIs" dxfId="2" priority="357" stopIfTrue="1" operator="lessThan">
      <formula>0</formula>
    </cfRule>
  </conditionalFormatting>
  <conditionalFormatting sqref="E1000">
    <cfRule type="cellIs" dxfId="2" priority="356" stopIfTrue="1" operator="lessThan">
      <formula>0</formula>
    </cfRule>
  </conditionalFormatting>
  <conditionalFormatting sqref="E1001">
    <cfRule type="cellIs" dxfId="2" priority="355" stopIfTrue="1" operator="lessThan">
      <formula>0</formula>
    </cfRule>
  </conditionalFormatting>
  <conditionalFormatting sqref="E1002">
    <cfRule type="cellIs" dxfId="2" priority="354" stopIfTrue="1" operator="lessThan">
      <formula>0</formula>
    </cfRule>
  </conditionalFormatting>
  <conditionalFormatting sqref="E1003">
    <cfRule type="cellIs" dxfId="2" priority="353" stopIfTrue="1" operator="lessThan">
      <formula>0</formula>
    </cfRule>
  </conditionalFormatting>
  <conditionalFormatting sqref="E1004">
    <cfRule type="cellIs" dxfId="2" priority="352" stopIfTrue="1" operator="lessThan">
      <formula>0</formula>
    </cfRule>
  </conditionalFormatting>
  <conditionalFormatting sqref="E1005">
    <cfRule type="cellIs" dxfId="2" priority="351" stopIfTrue="1" operator="lessThan">
      <formula>0</formula>
    </cfRule>
  </conditionalFormatting>
  <conditionalFormatting sqref="E1006">
    <cfRule type="cellIs" dxfId="2" priority="350" stopIfTrue="1" operator="lessThan">
      <formula>0</formula>
    </cfRule>
  </conditionalFormatting>
  <conditionalFormatting sqref="E1007">
    <cfRule type="cellIs" dxfId="2" priority="349" stopIfTrue="1" operator="lessThan">
      <formula>0</formula>
    </cfRule>
  </conditionalFormatting>
  <conditionalFormatting sqref="E1008">
    <cfRule type="cellIs" dxfId="2" priority="348" stopIfTrue="1" operator="lessThan">
      <formula>0</formula>
    </cfRule>
  </conditionalFormatting>
  <conditionalFormatting sqref="E1009">
    <cfRule type="cellIs" dxfId="2" priority="347" stopIfTrue="1" operator="lessThan">
      <formula>0</formula>
    </cfRule>
  </conditionalFormatting>
  <conditionalFormatting sqref="E1010">
    <cfRule type="cellIs" dxfId="2" priority="346" stopIfTrue="1" operator="lessThan">
      <formula>0</formula>
    </cfRule>
  </conditionalFormatting>
  <conditionalFormatting sqref="E1011">
    <cfRule type="cellIs" dxfId="2" priority="345" stopIfTrue="1" operator="lessThan">
      <formula>0</formula>
    </cfRule>
  </conditionalFormatting>
  <conditionalFormatting sqref="E1012">
    <cfRule type="cellIs" dxfId="2" priority="344" stopIfTrue="1" operator="lessThan">
      <formula>0</formula>
    </cfRule>
  </conditionalFormatting>
  <conditionalFormatting sqref="E1013">
    <cfRule type="cellIs" dxfId="2" priority="343" stopIfTrue="1" operator="lessThan">
      <formula>0</formula>
    </cfRule>
  </conditionalFormatting>
  <conditionalFormatting sqref="E1014">
    <cfRule type="cellIs" dxfId="2" priority="342" stopIfTrue="1" operator="lessThan">
      <formula>0</formula>
    </cfRule>
  </conditionalFormatting>
  <conditionalFormatting sqref="E1015">
    <cfRule type="cellIs" dxfId="2" priority="341" stopIfTrue="1" operator="lessThan">
      <formula>0</formula>
    </cfRule>
  </conditionalFormatting>
  <conditionalFormatting sqref="E1016">
    <cfRule type="cellIs" dxfId="2" priority="340" stopIfTrue="1" operator="lessThan">
      <formula>0</formula>
    </cfRule>
  </conditionalFormatting>
  <conditionalFormatting sqref="E1017">
    <cfRule type="cellIs" dxfId="2" priority="339" stopIfTrue="1" operator="lessThan">
      <formula>0</formula>
    </cfRule>
  </conditionalFormatting>
  <conditionalFormatting sqref="E1018">
    <cfRule type="cellIs" dxfId="2" priority="338" stopIfTrue="1" operator="lessThan">
      <formula>0</formula>
    </cfRule>
  </conditionalFormatting>
  <conditionalFormatting sqref="E1019">
    <cfRule type="cellIs" dxfId="2" priority="337" stopIfTrue="1" operator="lessThan">
      <formula>0</formula>
    </cfRule>
  </conditionalFormatting>
  <conditionalFormatting sqref="E1020">
    <cfRule type="cellIs" dxfId="2" priority="336" stopIfTrue="1" operator="lessThan">
      <formula>0</formula>
    </cfRule>
  </conditionalFormatting>
  <conditionalFormatting sqref="E1021">
    <cfRule type="cellIs" dxfId="2" priority="335" stopIfTrue="1" operator="lessThan">
      <formula>0</formula>
    </cfRule>
  </conditionalFormatting>
  <conditionalFormatting sqref="E1022">
    <cfRule type="cellIs" dxfId="2" priority="334" stopIfTrue="1" operator="lessThan">
      <formula>0</formula>
    </cfRule>
  </conditionalFormatting>
  <conditionalFormatting sqref="E1023">
    <cfRule type="cellIs" dxfId="2" priority="333" stopIfTrue="1" operator="lessThan">
      <formula>0</formula>
    </cfRule>
  </conditionalFormatting>
  <conditionalFormatting sqref="E1024">
    <cfRule type="cellIs" dxfId="2" priority="332" stopIfTrue="1" operator="lessThan">
      <formula>0</formula>
    </cfRule>
  </conditionalFormatting>
  <conditionalFormatting sqref="E1025">
    <cfRule type="cellIs" dxfId="2" priority="331" stopIfTrue="1" operator="lessThan">
      <formula>0</formula>
    </cfRule>
  </conditionalFormatting>
  <conditionalFormatting sqref="E1026">
    <cfRule type="cellIs" dxfId="2" priority="330" stopIfTrue="1" operator="lessThan">
      <formula>0</formula>
    </cfRule>
  </conditionalFormatting>
  <conditionalFormatting sqref="E1027">
    <cfRule type="cellIs" dxfId="2" priority="329" stopIfTrue="1" operator="lessThan">
      <formula>0</formula>
    </cfRule>
  </conditionalFormatting>
  <conditionalFormatting sqref="E1028">
    <cfRule type="cellIs" dxfId="2" priority="328" stopIfTrue="1" operator="lessThan">
      <formula>0</formula>
    </cfRule>
  </conditionalFormatting>
  <conditionalFormatting sqref="E1029">
    <cfRule type="cellIs" dxfId="2" priority="327" stopIfTrue="1" operator="lessThan">
      <formula>0</formula>
    </cfRule>
  </conditionalFormatting>
  <conditionalFormatting sqref="E1030">
    <cfRule type="cellIs" dxfId="2" priority="326" stopIfTrue="1" operator="lessThan">
      <formula>0</formula>
    </cfRule>
  </conditionalFormatting>
  <conditionalFormatting sqref="E1031">
    <cfRule type="cellIs" dxfId="2" priority="325" stopIfTrue="1" operator="lessThan">
      <formula>0</formula>
    </cfRule>
  </conditionalFormatting>
  <conditionalFormatting sqref="E1032">
    <cfRule type="cellIs" dxfId="2" priority="324" stopIfTrue="1" operator="lessThan">
      <formula>0</formula>
    </cfRule>
  </conditionalFormatting>
  <conditionalFormatting sqref="E1033">
    <cfRule type="cellIs" dxfId="2" priority="323" stopIfTrue="1" operator="lessThan">
      <formula>0</formula>
    </cfRule>
  </conditionalFormatting>
  <conditionalFormatting sqref="E1034">
    <cfRule type="cellIs" dxfId="2" priority="322" stopIfTrue="1" operator="lessThan">
      <formula>0</formula>
    </cfRule>
  </conditionalFormatting>
  <conditionalFormatting sqref="E1035">
    <cfRule type="cellIs" dxfId="2" priority="321" stopIfTrue="1" operator="lessThan">
      <formula>0</formula>
    </cfRule>
  </conditionalFormatting>
  <conditionalFormatting sqref="E1036">
    <cfRule type="cellIs" dxfId="2" priority="320" stopIfTrue="1" operator="lessThan">
      <formula>0</formula>
    </cfRule>
  </conditionalFormatting>
  <conditionalFormatting sqref="E1037">
    <cfRule type="cellIs" dxfId="2" priority="319" stopIfTrue="1" operator="lessThan">
      <formula>0</formula>
    </cfRule>
  </conditionalFormatting>
  <conditionalFormatting sqref="E1038">
    <cfRule type="cellIs" dxfId="2" priority="318" stopIfTrue="1" operator="lessThan">
      <formula>0</formula>
    </cfRule>
  </conditionalFormatting>
  <conditionalFormatting sqref="E1039">
    <cfRule type="cellIs" dxfId="2" priority="317" stopIfTrue="1" operator="lessThan">
      <formula>0</formula>
    </cfRule>
  </conditionalFormatting>
  <conditionalFormatting sqref="E1040">
    <cfRule type="cellIs" dxfId="2" priority="316" stopIfTrue="1" operator="lessThan">
      <formula>0</formula>
    </cfRule>
  </conditionalFormatting>
  <conditionalFormatting sqref="E1041">
    <cfRule type="cellIs" dxfId="2" priority="315" stopIfTrue="1" operator="lessThan">
      <formula>0</formula>
    </cfRule>
  </conditionalFormatting>
  <conditionalFormatting sqref="E1042">
    <cfRule type="cellIs" dxfId="2" priority="314" stopIfTrue="1" operator="lessThan">
      <formula>0</formula>
    </cfRule>
  </conditionalFormatting>
  <conditionalFormatting sqref="E1043">
    <cfRule type="cellIs" dxfId="2" priority="313" stopIfTrue="1" operator="lessThan">
      <formula>0</formula>
    </cfRule>
  </conditionalFormatting>
  <conditionalFormatting sqref="E1044">
    <cfRule type="cellIs" dxfId="2" priority="312" stopIfTrue="1" operator="lessThan">
      <formula>0</formula>
    </cfRule>
  </conditionalFormatting>
  <conditionalFormatting sqref="E1045">
    <cfRule type="cellIs" dxfId="2" priority="311" stopIfTrue="1" operator="lessThan">
      <formula>0</formula>
    </cfRule>
  </conditionalFormatting>
  <conditionalFormatting sqref="E1046">
    <cfRule type="cellIs" dxfId="2" priority="310" stopIfTrue="1" operator="lessThan">
      <formula>0</formula>
    </cfRule>
  </conditionalFormatting>
  <conditionalFormatting sqref="E1047">
    <cfRule type="cellIs" dxfId="2" priority="309" stopIfTrue="1" operator="lessThan">
      <formula>0</formula>
    </cfRule>
  </conditionalFormatting>
  <conditionalFormatting sqref="E1048">
    <cfRule type="cellIs" dxfId="2" priority="308" stopIfTrue="1" operator="lessThan">
      <formula>0</formula>
    </cfRule>
  </conditionalFormatting>
  <conditionalFormatting sqref="E1049">
    <cfRule type="cellIs" dxfId="2" priority="307" stopIfTrue="1" operator="lessThan">
      <formula>0</formula>
    </cfRule>
  </conditionalFormatting>
  <conditionalFormatting sqref="E1050">
    <cfRule type="cellIs" dxfId="2" priority="306" stopIfTrue="1" operator="lessThan">
      <formula>0</formula>
    </cfRule>
  </conditionalFormatting>
  <conditionalFormatting sqref="E1051">
    <cfRule type="cellIs" dxfId="2" priority="305" stopIfTrue="1" operator="lessThan">
      <formula>0</formula>
    </cfRule>
  </conditionalFormatting>
  <conditionalFormatting sqref="E1052">
    <cfRule type="cellIs" dxfId="2" priority="304" stopIfTrue="1" operator="lessThan">
      <formula>0</formula>
    </cfRule>
  </conditionalFormatting>
  <conditionalFormatting sqref="E1053">
    <cfRule type="cellIs" dxfId="2" priority="303" stopIfTrue="1" operator="lessThan">
      <formula>0</formula>
    </cfRule>
  </conditionalFormatting>
  <conditionalFormatting sqref="E1054">
    <cfRule type="cellIs" dxfId="2" priority="302" stopIfTrue="1" operator="lessThan">
      <formula>0</formula>
    </cfRule>
  </conditionalFormatting>
  <conditionalFormatting sqref="E1055">
    <cfRule type="cellIs" dxfId="2" priority="301" stopIfTrue="1" operator="lessThan">
      <formula>0</formula>
    </cfRule>
  </conditionalFormatting>
  <conditionalFormatting sqref="E1056">
    <cfRule type="cellIs" dxfId="2" priority="300" stopIfTrue="1" operator="lessThan">
      <formula>0</formula>
    </cfRule>
  </conditionalFormatting>
  <conditionalFormatting sqref="E1057">
    <cfRule type="cellIs" dxfId="2" priority="299" stopIfTrue="1" operator="lessThan">
      <formula>0</formula>
    </cfRule>
  </conditionalFormatting>
  <conditionalFormatting sqref="E1058">
    <cfRule type="cellIs" dxfId="2" priority="298" stopIfTrue="1" operator="lessThan">
      <formula>0</formula>
    </cfRule>
  </conditionalFormatting>
  <conditionalFormatting sqref="E1059">
    <cfRule type="cellIs" dxfId="2" priority="297" stopIfTrue="1" operator="lessThan">
      <formula>0</formula>
    </cfRule>
  </conditionalFormatting>
  <conditionalFormatting sqref="E1060">
    <cfRule type="cellIs" dxfId="2" priority="296" stopIfTrue="1" operator="lessThan">
      <formula>0</formula>
    </cfRule>
  </conditionalFormatting>
  <conditionalFormatting sqref="E1061">
    <cfRule type="cellIs" dxfId="2" priority="295" stopIfTrue="1" operator="lessThan">
      <formula>0</formula>
    </cfRule>
  </conditionalFormatting>
  <conditionalFormatting sqref="E1062">
    <cfRule type="cellIs" dxfId="2" priority="294" stopIfTrue="1" operator="lessThan">
      <formula>0</formula>
    </cfRule>
  </conditionalFormatting>
  <conditionalFormatting sqref="E1063">
    <cfRule type="cellIs" dxfId="2" priority="293" stopIfTrue="1" operator="lessThan">
      <formula>0</formula>
    </cfRule>
  </conditionalFormatting>
  <conditionalFormatting sqref="E1064">
    <cfRule type="cellIs" dxfId="2" priority="292" stopIfTrue="1" operator="lessThan">
      <formula>0</formula>
    </cfRule>
  </conditionalFormatting>
  <conditionalFormatting sqref="E1065">
    <cfRule type="cellIs" dxfId="2" priority="291" stopIfTrue="1" operator="lessThan">
      <formula>0</formula>
    </cfRule>
  </conditionalFormatting>
  <conditionalFormatting sqref="E1066">
    <cfRule type="cellIs" dxfId="2" priority="290" stopIfTrue="1" operator="lessThan">
      <formula>0</formula>
    </cfRule>
  </conditionalFormatting>
  <conditionalFormatting sqref="E1067">
    <cfRule type="cellIs" dxfId="2" priority="289" stopIfTrue="1" operator="lessThan">
      <formula>0</formula>
    </cfRule>
  </conditionalFormatting>
  <conditionalFormatting sqref="E1068">
    <cfRule type="cellIs" dxfId="2" priority="288" stopIfTrue="1" operator="lessThan">
      <formula>0</formula>
    </cfRule>
  </conditionalFormatting>
  <conditionalFormatting sqref="E1069">
    <cfRule type="cellIs" dxfId="2" priority="287" stopIfTrue="1" operator="lessThan">
      <formula>0</formula>
    </cfRule>
  </conditionalFormatting>
  <conditionalFormatting sqref="E1070">
    <cfRule type="cellIs" dxfId="2" priority="286" stopIfTrue="1" operator="lessThan">
      <formula>0</formula>
    </cfRule>
  </conditionalFormatting>
  <conditionalFormatting sqref="E1071">
    <cfRule type="cellIs" dxfId="2" priority="285" stopIfTrue="1" operator="lessThan">
      <formula>0</formula>
    </cfRule>
  </conditionalFormatting>
  <conditionalFormatting sqref="E1072">
    <cfRule type="cellIs" dxfId="2" priority="284" stopIfTrue="1" operator="lessThan">
      <formula>0</formula>
    </cfRule>
  </conditionalFormatting>
  <conditionalFormatting sqref="E1073">
    <cfRule type="cellIs" dxfId="2" priority="283" stopIfTrue="1" operator="lessThan">
      <formula>0</formula>
    </cfRule>
  </conditionalFormatting>
  <conditionalFormatting sqref="E1074">
    <cfRule type="cellIs" dxfId="2" priority="282" stopIfTrue="1" operator="lessThan">
      <formula>0</formula>
    </cfRule>
  </conditionalFormatting>
  <conditionalFormatting sqref="E1075">
    <cfRule type="cellIs" dxfId="2" priority="281" stopIfTrue="1" operator="lessThan">
      <formula>0</formula>
    </cfRule>
  </conditionalFormatting>
  <conditionalFormatting sqref="E1076">
    <cfRule type="cellIs" dxfId="2" priority="280" stopIfTrue="1" operator="lessThan">
      <formula>0</formula>
    </cfRule>
  </conditionalFormatting>
  <conditionalFormatting sqref="E1077">
    <cfRule type="cellIs" dxfId="2" priority="279" stopIfTrue="1" operator="lessThan">
      <formula>0</formula>
    </cfRule>
  </conditionalFormatting>
  <conditionalFormatting sqref="E1078">
    <cfRule type="cellIs" dxfId="2" priority="278" stopIfTrue="1" operator="lessThan">
      <formula>0</formula>
    </cfRule>
  </conditionalFormatting>
  <conditionalFormatting sqref="E1079">
    <cfRule type="cellIs" dxfId="2" priority="277" stopIfTrue="1" operator="lessThan">
      <formula>0</formula>
    </cfRule>
  </conditionalFormatting>
  <conditionalFormatting sqref="E1080">
    <cfRule type="cellIs" dxfId="2" priority="276" stopIfTrue="1" operator="lessThan">
      <formula>0</formula>
    </cfRule>
  </conditionalFormatting>
  <conditionalFormatting sqref="E1081">
    <cfRule type="cellIs" dxfId="2" priority="275" stopIfTrue="1" operator="lessThan">
      <formula>0</formula>
    </cfRule>
  </conditionalFormatting>
  <conditionalFormatting sqref="E1082">
    <cfRule type="cellIs" dxfId="2" priority="274" stopIfTrue="1" operator="lessThan">
      <formula>0</formula>
    </cfRule>
  </conditionalFormatting>
  <conditionalFormatting sqref="E1083">
    <cfRule type="cellIs" dxfId="2" priority="273" stopIfTrue="1" operator="lessThan">
      <formula>0</formula>
    </cfRule>
  </conditionalFormatting>
  <conditionalFormatting sqref="E1084">
    <cfRule type="cellIs" dxfId="2" priority="272" stopIfTrue="1" operator="lessThan">
      <formula>0</formula>
    </cfRule>
  </conditionalFormatting>
  <conditionalFormatting sqref="E1085">
    <cfRule type="cellIs" dxfId="2" priority="271" stopIfTrue="1" operator="lessThan">
      <formula>0</formula>
    </cfRule>
  </conditionalFormatting>
  <conditionalFormatting sqref="E1086">
    <cfRule type="cellIs" dxfId="2" priority="270" stopIfTrue="1" operator="lessThan">
      <formula>0</formula>
    </cfRule>
  </conditionalFormatting>
  <conditionalFormatting sqref="E1087">
    <cfRule type="cellIs" dxfId="2" priority="269" stopIfTrue="1" operator="lessThan">
      <formula>0</formula>
    </cfRule>
  </conditionalFormatting>
  <conditionalFormatting sqref="E1088">
    <cfRule type="cellIs" dxfId="2" priority="268" stopIfTrue="1" operator="lessThan">
      <formula>0</formula>
    </cfRule>
  </conditionalFormatting>
  <conditionalFormatting sqref="E1089">
    <cfRule type="cellIs" dxfId="2" priority="267" stopIfTrue="1" operator="lessThan">
      <formula>0</formula>
    </cfRule>
  </conditionalFormatting>
  <conditionalFormatting sqref="E1090">
    <cfRule type="cellIs" dxfId="2" priority="266" stopIfTrue="1" operator="lessThan">
      <formula>0</formula>
    </cfRule>
  </conditionalFormatting>
  <conditionalFormatting sqref="E1091">
    <cfRule type="cellIs" dxfId="2" priority="265" stopIfTrue="1" operator="lessThan">
      <formula>0</formula>
    </cfRule>
  </conditionalFormatting>
  <conditionalFormatting sqref="E1092">
    <cfRule type="cellIs" dxfId="2" priority="264" stopIfTrue="1" operator="lessThan">
      <formula>0</formula>
    </cfRule>
  </conditionalFormatting>
  <conditionalFormatting sqref="E1093">
    <cfRule type="cellIs" dxfId="2" priority="263" stopIfTrue="1" operator="lessThan">
      <formula>0</formula>
    </cfRule>
  </conditionalFormatting>
  <conditionalFormatting sqref="E1094">
    <cfRule type="cellIs" dxfId="2" priority="262" stopIfTrue="1" operator="lessThan">
      <formula>0</formula>
    </cfRule>
  </conditionalFormatting>
  <conditionalFormatting sqref="E1095">
    <cfRule type="cellIs" dxfId="2" priority="261" stopIfTrue="1" operator="lessThan">
      <formula>0</formula>
    </cfRule>
  </conditionalFormatting>
  <conditionalFormatting sqref="E1096">
    <cfRule type="cellIs" dxfId="2" priority="260" stopIfTrue="1" operator="lessThan">
      <formula>0</formula>
    </cfRule>
  </conditionalFormatting>
  <conditionalFormatting sqref="E1097">
    <cfRule type="cellIs" dxfId="2" priority="259" stopIfTrue="1" operator="lessThan">
      <formula>0</formula>
    </cfRule>
  </conditionalFormatting>
  <conditionalFormatting sqref="E1098">
    <cfRule type="cellIs" dxfId="2" priority="258" stopIfTrue="1" operator="lessThan">
      <formula>0</formula>
    </cfRule>
  </conditionalFormatting>
  <conditionalFormatting sqref="E1099">
    <cfRule type="cellIs" dxfId="2" priority="257" stopIfTrue="1" operator="lessThan">
      <formula>0</formula>
    </cfRule>
  </conditionalFormatting>
  <conditionalFormatting sqref="E1100">
    <cfRule type="cellIs" dxfId="2" priority="256" stopIfTrue="1" operator="lessThan">
      <formula>0</formula>
    </cfRule>
  </conditionalFormatting>
  <conditionalFormatting sqref="E1101">
    <cfRule type="cellIs" dxfId="2" priority="255" stopIfTrue="1" operator="lessThan">
      <formula>0</formula>
    </cfRule>
  </conditionalFormatting>
  <conditionalFormatting sqref="E1102">
    <cfRule type="cellIs" dxfId="2" priority="254" stopIfTrue="1" operator="lessThan">
      <formula>0</formula>
    </cfRule>
  </conditionalFormatting>
  <conditionalFormatting sqref="E1103">
    <cfRule type="cellIs" dxfId="2" priority="253" stopIfTrue="1" operator="lessThan">
      <formula>0</formula>
    </cfRule>
  </conditionalFormatting>
  <conditionalFormatting sqref="E1104">
    <cfRule type="cellIs" dxfId="2" priority="252" stopIfTrue="1" operator="lessThan">
      <formula>0</formula>
    </cfRule>
  </conditionalFormatting>
  <conditionalFormatting sqref="E1105">
    <cfRule type="cellIs" dxfId="2" priority="251" stopIfTrue="1" operator="lessThan">
      <formula>0</formula>
    </cfRule>
  </conditionalFormatting>
  <conditionalFormatting sqref="E1106">
    <cfRule type="cellIs" dxfId="2" priority="250" stopIfTrue="1" operator="lessThan">
      <formula>0</formula>
    </cfRule>
  </conditionalFormatting>
  <conditionalFormatting sqref="E1107">
    <cfRule type="cellIs" dxfId="2" priority="249" stopIfTrue="1" operator="lessThan">
      <formula>0</formula>
    </cfRule>
  </conditionalFormatting>
  <conditionalFormatting sqref="E1108">
    <cfRule type="cellIs" dxfId="2" priority="248" stopIfTrue="1" operator="lessThan">
      <formula>0</formula>
    </cfRule>
  </conditionalFormatting>
  <conditionalFormatting sqref="E1109">
    <cfRule type="cellIs" dxfId="2" priority="247" stopIfTrue="1" operator="lessThan">
      <formula>0</formula>
    </cfRule>
  </conditionalFormatting>
  <conditionalFormatting sqref="E1110">
    <cfRule type="cellIs" dxfId="2" priority="246" stopIfTrue="1" operator="lessThan">
      <formula>0</formula>
    </cfRule>
  </conditionalFormatting>
  <conditionalFormatting sqref="E1111">
    <cfRule type="cellIs" dxfId="2" priority="245" stopIfTrue="1" operator="lessThan">
      <formula>0</formula>
    </cfRule>
  </conditionalFormatting>
  <conditionalFormatting sqref="E1112">
    <cfRule type="cellIs" dxfId="2" priority="244" stopIfTrue="1" operator="lessThan">
      <formula>0</formula>
    </cfRule>
  </conditionalFormatting>
  <conditionalFormatting sqref="E1113">
    <cfRule type="cellIs" dxfId="2" priority="243" stopIfTrue="1" operator="lessThan">
      <formula>0</formula>
    </cfRule>
  </conditionalFormatting>
  <conditionalFormatting sqref="E1114">
    <cfRule type="cellIs" dxfId="2" priority="242" stopIfTrue="1" operator="lessThan">
      <formula>0</formula>
    </cfRule>
  </conditionalFormatting>
  <conditionalFormatting sqref="E1115">
    <cfRule type="cellIs" dxfId="2" priority="241" stopIfTrue="1" operator="lessThan">
      <formula>0</formula>
    </cfRule>
  </conditionalFormatting>
  <conditionalFormatting sqref="E1116">
    <cfRule type="cellIs" dxfId="2" priority="240" stopIfTrue="1" operator="lessThan">
      <formula>0</formula>
    </cfRule>
  </conditionalFormatting>
  <conditionalFormatting sqref="E1117">
    <cfRule type="cellIs" dxfId="2" priority="239" stopIfTrue="1" operator="lessThan">
      <formula>0</formula>
    </cfRule>
  </conditionalFormatting>
  <conditionalFormatting sqref="E1118">
    <cfRule type="cellIs" dxfId="2" priority="238" stopIfTrue="1" operator="lessThan">
      <formula>0</formula>
    </cfRule>
  </conditionalFormatting>
  <conditionalFormatting sqref="E1119">
    <cfRule type="cellIs" dxfId="2" priority="237" stopIfTrue="1" operator="lessThan">
      <formula>0</formula>
    </cfRule>
  </conditionalFormatting>
  <conditionalFormatting sqref="E1120">
    <cfRule type="cellIs" dxfId="2" priority="236" stopIfTrue="1" operator="lessThan">
      <formula>0</formula>
    </cfRule>
  </conditionalFormatting>
  <conditionalFormatting sqref="E1121">
    <cfRule type="cellIs" dxfId="2" priority="235" stopIfTrue="1" operator="lessThan">
      <formula>0</formula>
    </cfRule>
  </conditionalFormatting>
  <conditionalFormatting sqref="E1122">
    <cfRule type="cellIs" dxfId="2" priority="234" stopIfTrue="1" operator="lessThan">
      <formula>0</formula>
    </cfRule>
  </conditionalFormatting>
  <conditionalFormatting sqref="E1123">
    <cfRule type="cellIs" dxfId="2" priority="233" stopIfTrue="1" operator="lessThan">
      <formula>0</formula>
    </cfRule>
  </conditionalFormatting>
  <conditionalFormatting sqref="E1124">
    <cfRule type="cellIs" dxfId="2" priority="232" stopIfTrue="1" operator="lessThan">
      <formula>0</formula>
    </cfRule>
  </conditionalFormatting>
  <conditionalFormatting sqref="E1125">
    <cfRule type="cellIs" dxfId="2" priority="231" stopIfTrue="1" operator="lessThan">
      <formula>0</formula>
    </cfRule>
  </conditionalFormatting>
  <conditionalFormatting sqref="E1126">
    <cfRule type="cellIs" dxfId="2" priority="230" stopIfTrue="1" operator="lessThan">
      <formula>0</formula>
    </cfRule>
  </conditionalFormatting>
  <conditionalFormatting sqref="E1127">
    <cfRule type="cellIs" dxfId="2" priority="229" stopIfTrue="1" operator="lessThan">
      <formula>0</formula>
    </cfRule>
  </conditionalFormatting>
  <conditionalFormatting sqref="E1128">
    <cfRule type="cellIs" dxfId="2" priority="228" stopIfTrue="1" operator="lessThan">
      <formula>0</formula>
    </cfRule>
  </conditionalFormatting>
  <conditionalFormatting sqref="E1129">
    <cfRule type="cellIs" dxfId="2" priority="227" stopIfTrue="1" operator="lessThan">
      <formula>0</formula>
    </cfRule>
  </conditionalFormatting>
  <conditionalFormatting sqref="E1130">
    <cfRule type="cellIs" dxfId="2" priority="226" stopIfTrue="1" operator="lessThan">
      <formula>0</formula>
    </cfRule>
  </conditionalFormatting>
  <conditionalFormatting sqref="E1131">
    <cfRule type="cellIs" dxfId="2" priority="225" stopIfTrue="1" operator="lessThan">
      <formula>0</formula>
    </cfRule>
  </conditionalFormatting>
  <conditionalFormatting sqref="E1132">
    <cfRule type="cellIs" dxfId="2" priority="224" stopIfTrue="1" operator="lessThan">
      <formula>0</formula>
    </cfRule>
  </conditionalFormatting>
  <conditionalFormatting sqref="E1133">
    <cfRule type="cellIs" dxfId="2" priority="223" stopIfTrue="1" operator="lessThan">
      <formula>0</formula>
    </cfRule>
  </conditionalFormatting>
  <conditionalFormatting sqref="E1134">
    <cfRule type="cellIs" dxfId="2" priority="222" stopIfTrue="1" operator="lessThan">
      <formula>0</formula>
    </cfRule>
  </conditionalFormatting>
  <conditionalFormatting sqref="E1135">
    <cfRule type="cellIs" dxfId="2" priority="221" stopIfTrue="1" operator="lessThan">
      <formula>0</formula>
    </cfRule>
  </conditionalFormatting>
  <conditionalFormatting sqref="E1136">
    <cfRule type="cellIs" dxfId="2" priority="220" stopIfTrue="1" operator="lessThan">
      <formula>0</formula>
    </cfRule>
  </conditionalFormatting>
  <conditionalFormatting sqref="E1137">
    <cfRule type="cellIs" dxfId="2" priority="219" stopIfTrue="1" operator="lessThan">
      <formula>0</formula>
    </cfRule>
  </conditionalFormatting>
  <conditionalFormatting sqref="E1138">
    <cfRule type="cellIs" dxfId="2" priority="218" stopIfTrue="1" operator="lessThan">
      <formula>0</formula>
    </cfRule>
  </conditionalFormatting>
  <conditionalFormatting sqref="E1139">
    <cfRule type="cellIs" dxfId="2" priority="217" stopIfTrue="1" operator="lessThan">
      <formula>0</formula>
    </cfRule>
  </conditionalFormatting>
  <conditionalFormatting sqref="E1140">
    <cfRule type="cellIs" dxfId="2" priority="216" stopIfTrue="1" operator="lessThan">
      <formula>0</formula>
    </cfRule>
  </conditionalFormatting>
  <conditionalFormatting sqref="E1141">
    <cfRule type="cellIs" dxfId="2" priority="215" stopIfTrue="1" operator="lessThan">
      <formula>0</formula>
    </cfRule>
  </conditionalFormatting>
  <conditionalFormatting sqref="E1142">
    <cfRule type="cellIs" dxfId="2" priority="214" stopIfTrue="1" operator="lessThan">
      <formula>0</formula>
    </cfRule>
  </conditionalFormatting>
  <conditionalFormatting sqref="E1143">
    <cfRule type="cellIs" dxfId="2" priority="213" stopIfTrue="1" operator="lessThan">
      <formula>0</formula>
    </cfRule>
  </conditionalFormatting>
  <conditionalFormatting sqref="E1144">
    <cfRule type="cellIs" dxfId="2" priority="212" stopIfTrue="1" operator="lessThan">
      <formula>0</formula>
    </cfRule>
  </conditionalFormatting>
  <conditionalFormatting sqref="E1145">
    <cfRule type="cellIs" dxfId="2" priority="211" stopIfTrue="1" operator="lessThan">
      <formula>0</formula>
    </cfRule>
  </conditionalFormatting>
  <conditionalFormatting sqref="E1146">
    <cfRule type="cellIs" dxfId="2" priority="210" stopIfTrue="1" operator="lessThan">
      <formula>0</formula>
    </cfRule>
  </conditionalFormatting>
  <conditionalFormatting sqref="E1147">
    <cfRule type="cellIs" dxfId="2" priority="209" stopIfTrue="1" operator="lessThan">
      <formula>0</formula>
    </cfRule>
  </conditionalFormatting>
  <conditionalFormatting sqref="E1148">
    <cfRule type="cellIs" dxfId="2" priority="208" stopIfTrue="1" operator="lessThan">
      <formula>0</formula>
    </cfRule>
  </conditionalFormatting>
  <conditionalFormatting sqref="E1149">
    <cfRule type="cellIs" dxfId="2" priority="207" stopIfTrue="1" operator="lessThan">
      <formula>0</formula>
    </cfRule>
  </conditionalFormatting>
  <conditionalFormatting sqref="E1150">
    <cfRule type="cellIs" dxfId="2" priority="206" stopIfTrue="1" operator="lessThan">
      <formula>0</formula>
    </cfRule>
  </conditionalFormatting>
  <conditionalFormatting sqref="E1151">
    <cfRule type="cellIs" dxfId="2" priority="205" stopIfTrue="1" operator="lessThan">
      <formula>0</formula>
    </cfRule>
  </conditionalFormatting>
  <conditionalFormatting sqref="E1152">
    <cfRule type="cellIs" dxfId="2" priority="204" stopIfTrue="1" operator="lessThan">
      <formula>0</formula>
    </cfRule>
  </conditionalFormatting>
  <conditionalFormatting sqref="E1153">
    <cfRule type="cellIs" dxfId="2" priority="203" stopIfTrue="1" operator="lessThan">
      <formula>0</formula>
    </cfRule>
  </conditionalFormatting>
  <conditionalFormatting sqref="E1154">
    <cfRule type="cellIs" dxfId="2" priority="202" stopIfTrue="1" operator="lessThan">
      <formula>0</formula>
    </cfRule>
  </conditionalFormatting>
  <conditionalFormatting sqref="E1155">
    <cfRule type="cellIs" dxfId="2" priority="201" stopIfTrue="1" operator="lessThan">
      <formula>0</formula>
    </cfRule>
  </conditionalFormatting>
  <conditionalFormatting sqref="E1156">
    <cfRule type="cellIs" dxfId="2" priority="200" stopIfTrue="1" operator="lessThan">
      <formula>0</formula>
    </cfRule>
  </conditionalFormatting>
  <conditionalFormatting sqref="E1157">
    <cfRule type="cellIs" dxfId="2" priority="199" stopIfTrue="1" operator="lessThan">
      <formula>0</formula>
    </cfRule>
  </conditionalFormatting>
  <conditionalFormatting sqref="E1158">
    <cfRule type="cellIs" dxfId="2" priority="198" stopIfTrue="1" operator="lessThan">
      <formula>0</formula>
    </cfRule>
  </conditionalFormatting>
  <conditionalFormatting sqref="E1159">
    <cfRule type="cellIs" dxfId="2" priority="197" stopIfTrue="1" operator="lessThan">
      <formula>0</formula>
    </cfRule>
  </conditionalFormatting>
  <conditionalFormatting sqref="E1160">
    <cfRule type="cellIs" dxfId="2" priority="196" stopIfTrue="1" operator="lessThan">
      <formula>0</formula>
    </cfRule>
  </conditionalFormatting>
  <conditionalFormatting sqref="E1161">
    <cfRule type="cellIs" dxfId="2" priority="195" stopIfTrue="1" operator="lessThan">
      <formula>0</formula>
    </cfRule>
  </conditionalFormatting>
  <conditionalFormatting sqref="E1162">
    <cfRule type="cellIs" dxfId="2" priority="194" stopIfTrue="1" operator="lessThan">
      <formula>0</formula>
    </cfRule>
  </conditionalFormatting>
  <conditionalFormatting sqref="E1163">
    <cfRule type="cellIs" dxfId="2" priority="193" stopIfTrue="1" operator="lessThan">
      <formula>0</formula>
    </cfRule>
  </conditionalFormatting>
  <conditionalFormatting sqref="E1164">
    <cfRule type="cellIs" dxfId="2" priority="192" stopIfTrue="1" operator="lessThan">
      <formula>0</formula>
    </cfRule>
  </conditionalFormatting>
  <conditionalFormatting sqref="E1165">
    <cfRule type="cellIs" dxfId="2" priority="191" stopIfTrue="1" operator="lessThan">
      <formula>0</formula>
    </cfRule>
  </conditionalFormatting>
  <conditionalFormatting sqref="E1166">
    <cfRule type="cellIs" dxfId="2" priority="190" stopIfTrue="1" operator="lessThan">
      <formula>0</formula>
    </cfRule>
  </conditionalFormatting>
  <conditionalFormatting sqref="E1167">
    <cfRule type="cellIs" dxfId="2" priority="189" stopIfTrue="1" operator="lessThan">
      <formula>0</formula>
    </cfRule>
  </conditionalFormatting>
  <conditionalFormatting sqref="E1168">
    <cfRule type="cellIs" dxfId="2" priority="188" stopIfTrue="1" operator="lessThan">
      <formula>0</formula>
    </cfRule>
  </conditionalFormatting>
  <conditionalFormatting sqref="E1169">
    <cfRule type="cellIs" dxfId="2" priority="187" stopIfTrue="1" operator="lessThan">
      <formula>0</formula>
    </cfRule>
  </conditionalFormatting>
  <conditionalFormatting sqref="E1170">
    <cfRule type="cellIs" dxfId="2" priority="186" stopIfTrue="1" operator="lessThan">
      <formula>0</formula>
    </cfRule>
  </conditionalFormatting>
  <conditionalFormatting sqref="E1171">
    <cfRule type="cellIs" dxfId="2" priority="185" stopIfTrue="1" operator="lessThan">
      <formula>0</formula>
    </cfRule>
  </conditionalFormatting>
  <conditionalFormatting sqref="E1172">
    <cfRule type="cellIs" dxfId="2" priority="184" stopIfTrue="1" operator="lessThan">
      <formula>0</formula>
    </cfRule>
  </conditionalFormatting>
  <conditionalFormatting sqref="E1173">
    <cfRule type="cellIs" dxfId="2" priority="183" stopIfTrue="1" operator="lessThan">
      <formula>0</formula>
    </cfRule>
  </conditionalFormatting>
  <conditionalFormatting sqref="E1174">
    <cfRule type="cellIs" dxfId="2" priority="182" stopIfTrue="1" operator="lessThan">
      <formula>0</formula>
    </cfRule>
  </conditionalFormatting>
  <conditionalFormatting sqref="E1175">
    <cfRule type="cellIs" dxfId="2" priority="181" stopIfTrue="1" operator="lessThan">
      <formula>0</formula>
    </cfRule>
  </conditionalFormatting>
  <conditionalFormatting sqref="E1176">
    <cfRule type="cellIs" dxfId="2" priority="180" stopIfTrue="1" operator="lessThan">
      <formula>0</formula>
    </cfRule>
  </conditionalFormatting>
  <conditionalFormatting sqref="E1177">
    <cfRule type="cellIs" dxfId="2" priority="179" stopIfTrue="1" operator="lessThan">
      <formula>0</formula>
    </cfRule>
  </conditionalFormatting>
  <conditionalFormatting sqref="E1178">
    <cfRule type="cellIs" dxfId="2" priority="178" stopIfTrue="1" operator="lessThan">
      <formula>0</formula>
    </cfRule>
  </conditionalFormatting>
  <conditionalFormatting sqref="E1179">
    <cfRule type="cellIs" dxfId="2" priority="177" stopIfTrue="1" operator="lessThan">
      <formula>0</formula>
    </cfRule>
  </conditionalFormatting>
  <conditionalFormatting sqref="E1180">
    <cfRule type="cellIs" dxfId="2" priority="176" stopIfTrue="1" operator="lessThan">
      <formula>0</formula>
    </cfRule>
  </conditionalFormatting>
  <conditionalFormatting sqref="E1181">
    <cfRule type="cellIs" dxfId="2" priority="175" stopIfTrue="1" operator="lessThan">
      <formula>0</formula>
    </cfRule>
  </conditionalFormatting>
  <conditionalFormatting sqref="E1182">
    <cfRule type="cellIs" dxfId="2" priority="174" stopIfTrue="1" operator="lessThan">
      <formula>0</formula>
    </cfRule>
  </conditionalFormatting>
  <conditionalFormatting sqref="E1183">
    <cfRule type="cellIs" dxfId="2" priority="173" stopIfTrue="1" operator="lessThan">
      <formula>0</formula>
    </cfRule>
  </conditionalFormatting>
  <conditionalFormatting sqref="E1184">
    <cfRule type="cellIs" dxfId="2" priority="172" stopIfTrue="1" operator="lessThan">
      <formula>0</formula>
    </cfRule>
  </conditionalFormatting>
  <conditionalFormatting sqref="E1185">
    <cfRule type="cellIs" dxfId="2" priority="171" stopIfTrue="1" operator="lessThan">
      <formula>0</formula>
    </cfRule>
  </conditionalFormatting>
  <conditionalFormatting sqref="E1186">
    <cfRule type="cellIs" dxfId="2" priority="170" stopIfTrue="1" operator="lessThan">
      <formula>0</formula>
    </cfRule>
  </conditionalFormatting>
  <conditionalFormatting sqref="E1187">
    <cfRule type="cellIs" dxfId="2" priority="169" stopIfTrue="1" operator="lessThan">
      <formula>0</formula>
    </cfRule>
  </conditionalFormatting>
  <conditionalFormatting sqref="E1188">
    <cfRule type="cellIs" dxfId="2" priority="168" stopIfTrue="1" operator="lessThan">
      <formula>0</formula>
    </cfRule>
  </conditionalFormatting>
  <conditionalFormatting sqref="E1189">
    <cfRule type="cellIs" dxfId="2" priority="167" stopIfTrue="1" operator="lessThan">
      <formula>0</formula>
    </cfRule>
  </conditionalFormatting>
  <conditionalFormatting sqref="E1190">
    <cfRule type="cellIs" dxfId="2" priority="166" stopIfTrue="1" operator="lessThan">
      <formula>0</formula>
    </cfRule>
  </conditionalFormatting>
  <conditionalFormatting sqref="E1191">
    <cfRule type="cellIs" dxfId="2" priority="165" stopIfTrue="1" operator="lessThan">
      <formula>0</formula>
    </cfRule>
  </conditionalFormatting>
  <conditionalFormatting sqref="E1192">
    <cfRule type="cellIs" dxfId="2" priority="164" stopIfTrue="1" operator="lessThan">
      <formula>0</formula>
    </cfRule>
  </conditionalFormatting>
  <conditionalFormatting sqref="E1193">
    <cfRule type="cellIs" dxfId="2" priority="163" stopIfTrue="1" operator="lessThan">
      <formula>0</formula>
    </cfRule>
  </conditionalFormatting>
  <conditionalFormatting sqref="E1194">
    <cfRule type="cellIs" dxfId="2" priority="162" stopIfTrue="1" operator="lessThan">
      <formula>0</formula>
    </cfRule>
  </conditionalFormatting>
  <conditionalFormatting sqref="E1195">
    <cfRule type="cellIs" dxfId="2" priority="161" stopIfTrue="1" operator="lessThan">
      <formula>0</formula>
    </cfRule>
  </conditionalFormatting>
  <conditionalFormatting sqref="E1196">
    <cfRule type="cellIs" dxfId="2" priority="160" stopIfTrue="1" operator="lessThan">
      <formula>0</formula>
    </cfRule>
  </conditionalFormatting>
  <conditionalFormatting sqref="E1197">
    <cfRule type="cellIs" dxfId="2" priority="159" stopIfTrue="1" operator="lessThan">
      <formula>0</formula>
    </cfRule>
  </conditionalFormatting>
  <conditionalFormatting sqref="E1198">
    <cfRule type="cellIs" dxfId="2" priority="158" stopIfTrue="1" operator="lessThan">
      <formula>0</formula>
    </cfRule>
  </conditionalFormatting>
  <conditionalFormatting sqref="E1199">
    <cfRule type="cellIs" dxfId="2" priority="157" stopIfTrue="1" operator="lessThan">
      <formula>0</formula>
    </cfRule>
  </conditionalFormatting>
  <conditionalFormatting sqref="E1200">
    <cfRule type="cellIs" dxfId="2" priority="156" stopIfTrue="1" operator="lessThan">
      <formula>0</formula>
    </cfRule>
  </conditionalFormatting>
  <conditionalFormatting sqref="E1201">
    <cfRule type="cellIs" dxfId="2" priority="155" stopIfTrue="1" operator="lessThan">
      <formula>0</formula>
    </cfRule>
  </conditionalFormatting>
  <conditionalFormatting sqref="E1202">
    <cfRule type="cellIs" dxfId="2" priority="154" stopIfTrue="1" operator="lessThan">
      <formula>0</formula>
    </cfRule>
  </conditionalFormatting>
  <conditionalFormatting sqref="E1203">
    <cfRule type="cellIs" dxfId="2" priority="153" stopIfTrue="1" operator="lessThan">
      <formula>0</formula>
    </cfRule>
  </conditionalFormatting>
  <conditionalFormatting sqref="E1204">
    <cfRule type="cellIs" dxfId="2" priority="152" stopIfTrue="1" operator="lessThan">
      <formula>0</formula>
    </cfRule>
  </conditionalFormatting>
  <conditionalFormatting sqref="E1205">
    <cfRule type="cellIs" dxfId="2" priority="151" stopIfTrue="1" operator="lessThan">
      <formula>0</formula>
    </cfRule>
  </conditionalFormatting>
  <conditionalFormatting sqref="E1206">
    <cfRule type="cellIs" dxfId="2" priority="150" stopIfTrue="1" operator="lessThan">
      <formula>0</formula>
    </cfRule>
  </conditionalFormatting>
  <conditionalFormatting sqref="E1207">
    <cfRule type="cellIs" dxfId="2" priority="149" stopIfTrue="1" operator="lessThan">
      <formula>0</formula>
    </cfRule>
  </conditionalFormatting>
  <conditionalFormatting sqref="E1208">
    <cfRule type="cellIs" dxfId="2" priority="148" stopIfTrue="1" operator="lessThan">
      <formula>0</formula>
    </cfRule>
  </conditionalFormatting>
  <conditionalFormatting sqref="E1209">
    <cfRule type="cellIs" dxfId="2" priority="147" stopIfTrue="1" operator="lessThan">
      <formula>0</formula>
    </cfRule>
  </conditionalFormatting>
  <conditionalFormatting sqref="E1210">
    <cfRule type="cellIs" dxfId="2" priority="146" stopIfTrue="1" operator="lessThan">
      <formula>0</formula>
    </cfRule>
  </conditionalFormatting>
  <conditionalFormatting sqref="E1211">
    <cfRule type="cellIs" dxfId="2" priority="145" stopIfTrue="1" operator="lessThan">
      <formula>0</formula>
    </cfRule>
  </conditionalFormatting>
  <conditionalFormatting sqref="E1212">
    <cfRule type="cellIs" dxfId="2" priority="144" stopIfTrue="1" operator="lessThan">
      <formula>0</formula>
    </cfRule>
  </conditionalFormatting>
  <conditionalFormatting sqref="E1213">
    <cfRule type="cellIs" dxfId="2" priority="143" stopIfTrue="1" operator="lessThan">
      <formula>0</formula>
    </cfRule>
  </conditionalFormatting>
  <conditionalFormatting sqref="E1214">
    <cfRule type="cellIs" dxfId="2" priority="142" stopIfTrue="1" operator="lessThan">
      <formula>0</formula>
    </cfRule>
  </conditionalFormatting>
  <conditionalFormatting sqref="E1215">
    <cfRule type="cellIs" dxfId="2" priority="141" stopIfTrue="1" operator="lessThan">
      <formula>0</formula>
    </cfRule>
  </conditionalFormatting>
  <conditionalFormatting sqref="E1216">
    <cfRule type="cellIs" dxfId="2" priority="140" stopIfTrue="1" operator="lessThan">
      <formula>0</formula>
    </cfRule>
  </conditionalFormatting>
  <conditionalFormatting sqref="E1217">
    <cfRule type="cellIs" dxfId="2" priority="139" stopIfTrue="1" operator="lessThan">
      <formula>0</formula>
    </cfRule>
  </conditionalFormatting>
  <conditionalFormatting sqref="E1218">
    <cfRule type="cellIs" dxfId="2" priority="138" stopIfTrue="1" operator="lessThan">
      <formula>0</formula>
    </cfRule>
  </conditionalFormatting>
  <conditionalFormatting sqref="E1219">
    <cfRule type="cellIs" dxfId="2" priority="137" stopIfTrue="1" operator="lessThan">
      <formula>0</formula>
    </cfRule>
  </conditionalFormatting>
  <conditionalFormatting sqref="E1220">
    <cfRule type="cellIs" dxfId="2" priority="136" stopIfTrue="1" operator="lessThan">
      <formula>0</formula>
    </cfRule>
  </conditionalFormatting>
  <conditionalFormatting sqref="E1221">
    <cfRule type="cellIs" dxfId="2" priority="135" stopIfTrue="1" operator="lessThan">
      <formula>0</formula>
    </cfRule>
  </conditionalFormatting>
  <conditionalFormatting sqref="E1222">
    <cfRule type="cellIs" dxfId="2" priority="134" stopIfTrue="1" operator="lessThan">
      <formula>0</formula>
    </cfRule>
  </conditionalFormatting>
  <conditionalFormatting sqref="E1223">
    <cfRule type="cellIs" dxfId="2" priority="133" stopIfTrue="1" operator="lessThan">
      <formula>0</formula>
    </cfRule>
  </conditionalFormatting>
  <conditionalFormatting sqref="E1224">
    <cfRule type="cellIs" dxfId="2" priority="132" stopIfTrue="1" operator="lessThan">
      <formula>0</formula>
    </cfRule>
  </conditionalFormatting>
  <conditionalFormatting sqref="E1225">
    <cfRule type="cellIs" dxfId="2" priority="131" stopIfTrue="1" operator="lessThan">
      <formula>0</formula>
    </cfRule>
  </conditionalFormatting>
  <conditionalFormatting sqref="E1226">
    <cfRule type="cellIs" dxfId="2" priority="130" stopIfTrue="1" operator="lessThan">
      <formula>0</formula>
    </cfRule>
  </conditionalFormatting>
  <conditionalFormatting sqref="E1227">
    <cfRule type="cellIs" dxfId="2" priority="129" stopIfTrue="1" operator="lessThan">
      <formula>0</formula>
    </cfRule>
  </conditionalFormatting>
  <conditionalFormatting sqref="E1228">
    <cfRule type="cellIs" dxfId="2" priority="128" stopIfTrue="1" operator="lessThan">
      <formula>0</formula>
    </cfRule>
  </conditionalFormatting>
  <conditionalFormatting sqref="E1229">
    <cfRule type="cellIs" dxfId="2" priority="127" stopIfTrue="1" operator="lessThan">
      <formula>0</formula>
    </cfRule>
  </conditionalFormatting>
  <conditionalFormatting sqref="E1230">
    <cfRule type="cellIs" dxfId="2" priority="126" stopIfTrue="1" operator="lessThan">
      <formula>0</formula>
    </cfRule>
  </conditionalFormatting>
  <conditionalFormatting sqref="E1231">
    <cfRule type="cellIs" dxfId="2" priority="125" stopIfTrue="1" operator="lessThan">
      <formula>0</formula>
    </cfRule>
  </conditionalFormatting>
  <conditionalFormatting sqref="E1232">
    <cfRule type="cellIs" dxfId="2" priority="124" stopIfTrue="1" operator="lessThan">
      <formula>0</formula>
    </cfRule>
  </conditionalFormatting>
  <conditionalFormatting sqref="E1233">
    <cfRule type="cellIs" dxfId="2" priority="123" stopIfTrue="1" operator="lessThan">
      <formula>0</formula>
    </cfRule>
  </conditionalFormatting>
  <conditionalFormatting sqref="E1234">
    <cfRule type="cellIs" dxfId="2" priority="122" stopIfTrue="1" operator="lessThan">
      <formula>0</formula>
    </cfRule>
  </conditionalFormatting>
  <conditionalFormatting sqref="E1235">
    <cfRule type="cellIs" dxfId="2" priority="121" stopIfTrue="1" operator="lessThan">
      <formula>0</formula>
    </cfRule>
  </conditionalFormatting>
  <conditionalFormatting sqref="E1236">
    <cfRule type="cellIs" dxfId="2" priority="120" stopIfTrue="1" operator="lessThan">
      <formula>0</formula>
    </cfRule>
  </conditionalFormatting>
  <conditionalFormatting sqref="E1237">
    <cfRule type="cellIs" dxfId="2" priority="119" stopIfTrue="1" operator="lessThan">
      <formula>0</formula>
    </cfRule>
  </conditionalFormatting>
  <conditionalFormatting sqref="E1238">
    <cfRule type="cellIs" dxfId="2" priority="118" stopIfTrue="1" operator="lessThan">
      <formula>0</formula>
    </cfRule>
  </conditionalFormatting>
  <conditionalFormatting sqref="E1239">
    <cfRule type="cellIs" dxfId="2" priority="117" stopIfTrue="1" operator="lessThan">
      <formula>0</formula>
    </cfRule>
  </conditionalFormatting>
  <conditionalFormatting sqref="E1240">
    <cfRule type="cellIs" dxfId="2" priority="116" stopIfTrue="1" operator="lessThan">
      <formula>0</formula>
    </cfRule>
  </conditionalFormatting>
  <conditionalFormatting sqref="E1241">
    <cfRule type="cellIs" dxfId="2" priority="115" stopIfTrue="1" operator="lessThan">
      <formula>0</formula>
    </cfRule>
  </conditionalFormatting>
  <conditionalFormatting sqref="E1242">
    <cfRule type="cellIs" dxfId="2" priority="114" stopIfTrue="1" operator="lessThan">
      <formula>0</formula>
    </cfRule>
  </conditionalFormatting>
  <conditionalFormatting sqref="E1243">
    <cfRule type="cellIs" dxfId="2" priority="113" stopIfTrue="1" operator="lessThan">
      <formula>0</formula>
    </cfRule>
  </conditionalFormatting>
  <conditionalFormatting sqref="E1244">
    <cfRule type="cellIs" dxfId="2" priority="112" stopIfTrue="1" operator="lessThan">
      <formula>0</formula>
    </cfRule>
  </conditionalFormatting>
  <conditionalFormatting sqref="E1245">
    <cfRule type="cellIs" dxfId="2" priority="111" stopIfTrue="1" operator="lessThan">
      <formula>0</formula>
    </cfRule>
  </conditionalFormatting>
  <conditionalFormatting sqref="E1246">
    <cfRule type="cellIs" dxfId="2" priority="110" stopIfTrue="1" operator="lessThan">
      <formula>0</formula>
    </cfRule>
  </conditionalFormatting>
  <conditionalFormatting sqref="E1247">
    <cfRule type="cellIs" dxfId="2" priority="109" stopIfTrue="1" operator="lessThan">
      <formula>0</formula>
    </cfRule>
  </conditionalFormatting>
  <conditionalFormatting sqref="E1248">
    <cfRule type="cellIs" dxfId="2" priority="108" stopIfTrue="1" operator="lessThan">
      <formula>0</formula>
    </cfRule>
  </conditionalFormatting>
  <conditionalFormatting sqref="E1249">
    <cfRule type="cellIs" dxfId="2" priority="107" stopIfTrue="1" operator="lessThan">
      <formula>0</formula>
    </cfRule>
  </conditionalFormatting>
  <conditionalFormatting sqref="E1250">
    <cfRule type="cellIs" dxfId="2" priority="106" stopIfTrue="1" operator="lessThan">
      <formula>0</formula>
    </cfRule>
  </conditionalFormatting>
  <conditionalFormatting sqref="E1251">
    <cfRule type="cellIs" dxfId="2" priority="105" stopIfTrue="1" operator="lessThan">
      <formula>0</formula>
    </cfRule>
  </conditionalFormatting>
  <conditionalFormatting sqref="E1252">
    <cfRule type="cellIs" dxfId="2" priority="104" stopIfTrue="1" operator="lessThan">
      <formula>0</formula>
    </cfRule>
  </conditionalFormatting>
  <conditionalFormatting sqref="E1253">
    <cfRule type="cellIs" dxfId="2" priority="103" stopIfTrue="1" operator="lessThan">
      <formula>0</formula>
    </cfRule>
  </conditionalFormatting>
  <conditionalFormatting sqref="E1254">
    <cfRule type="cellIs" dxfId="2" priority="102" stopIfTrue="1" operator="lessThan">
      <formula>0</formula>
    </cfRule>
  </conditionalFormatting>
  <conditionalFormatting sqref="E1255">
    <cfRule type="cellIs" dxfId="2" priority="101" stopIfTrue="1" operator="lessThan">
      <formula>0</formula>
    </cfRule>
  </conditionalFormatting>
  <conditionalFormatting sqref="E1256">
    <cfRule type="cellIs" dxfId="2" priority="100" stopIfTrue="1" operator="lessThan">
      <formula>0</formula>
    </cfRule>
  </conditionalFormatting>
  <conditionalFormatting sqref="E1257">
    <cfRule type="cellIs" dxfId="2" priority="99" stopIfTrue="1" operator="lessThan">
      <formula>0</formula>
    </cfRule>
  </conditionalFormatting>
  <conditionalFormatting sqref="E1258">
    <cfRule type="cellIs" dxfId="2" priority="98" stopIfTrue="1" operator="lessThan">
      <formula>0</formula>
    </cfRule>
  </conditionalFormatting>
  <conditionalFormatting sqref="E1259">
    <cfRule type="cellIs" dxfId="2" priority="97" stopIfTrue="1" operator="lessThan">
      <formula>0</formula>
    </cfRule>
  </conditionalFormatting>
  <conditionalFormatting sqref="E1260">
    <cfRule type="cellIs" dxfId="2" priority="96" stopIfTrue="1" operator="lessThan">
      <formula>0</formula>
    </cfRule>
  </conditionalFormatting>
  <conditionalFormatting sqref="E1261">
    <cfRule type="cellIs" dxfId="2" priority="95" stopIfTrue="1" operator="lessThan">
      <formula>0</formula>
    </cfRule>
  </conditionalFormatting>
  <conditionalFormatting sqref="E1262">
    <cfRule type="cellIs" dxfId="2" priority="94" stopIfTrue="1" operator="lessThan">
      <formula>0</formula>
    </cfRule>
  </conditionalFormatting>
  <conditionalFormatting sqref="E1263">
    <cfRule type="cellIs" dxfId="2" priority="93" stopIfTrue="1" operator="lessThan">
      <formula>0</formula>
    </cfRule>
  </conditionalFormatting>
  <conditionalFormatting sqref="E1264">
    <cfRule type="cellIs" dxfId="2" priority="92" stopIfTrue="1" operator="lessThan">
      <formula>0</formula>
    </cfRule>
  </conditionalFormatting>
  <conditionalFormatting sqref="E1265">
    <cfRule type="cellIs" dxfId="2" priority="91" stopIfTrue="1" operator="lessThan">
      <formula>0</formula>
    </cfRule>
  </conditionalFormatting>
  <conditionalFormatting sqref="E1266">
    <cfRule type="cellIs" dxfId="2" priority="90" stopIfTrue="1" operator="lessThan">
      <formula>0</formula>
    </cfRule>
  </conditionalFormatting>
  <conditionalFormatting sqref="E1267">
    <cfRule type="cellIs" dxfId="2" priority="89" stopIfTrue="1" operator="lessThan">
      <formula>0</formula>
    </cfRule>
  </conditionalFormatting>
  <conditionalFormatting sqref="E1268">
    <cfRule type="cellIs" dxfId="2" priority="88" stopIfTrue="1" operator="lessThan">
      <formula>0</formula>
    </cfRule>
  </conditionalFormatting>
  <conditionalFormatting sqref="E1269">
    <cfRule type="cellIs" dxfId="2" priority="87" stopIfTrue="1" operator="lessThan">
      <formula>0</formula>
    </cfRule>
  </conditionalFormatting>
  <conditionalFormatting sqref="E1270">
    <cfRule type="cellIs" dxfId="2" priority="86" stopIfTrue="1" operator="lessThan">
      <formula>0</formula>
    </cfRule>
  </conditionalFormatting>
  <conditionalFormatting sqref="E1271">
    <cfRule type="cellIs" dxfId="2" priority="85" stopIfTrue="1" operator="lessThan">
      <formula>0</formula>
    </cfRule>
  </conditionalFormatting>
  <conditionalFormatting sqref="E1272">
    <cfRule type="cellIs" dxfId="2" priority="84" stopIfTrue="1" operator="lessThan">
      <formula>0</formula>
    </cfRule>
  </conditionalFormatting>
  <conditionalFormatting sqref="E1273">
    <cfRule type="cellIs" dxfId="2" priority="83" stopIfTrue="1" operator="lessThan">
      <formula>0</formula>
    </cfRule>
  </conditionalFormatting>
  <conditionalFormatting sqref="E1274">
    <cfRule type="cellIs" dxfId="2" priority="82" stopIfTrue="1" operator="lessThan">
      <formula>0</formula>
    </cfRule>
  </conditionalFormatting>
  <conditionalFormatting sqref="E1275">
    <cfRule type="cellIs" dxfId="2" priority="81" stopIfTrue="1" operator="lessThan">
      <formula>0</formula>
    </cfRule>
  </conditionalFormatting>
  <conditionalFormatting sqref="E1276">
    <cfRule type="cellIs" dxfId="2" priority="80" stopIfTrue="1" operator="lessThan">
      <formula>0</formula>
    </cfRule>
  </conditionalFormatting>
  <conditionalFormatting sqref="E1277">
    <cfRule type="cellIs" dxfId="2" priority="79" stopIfTrue="1" operator="lessThan">
      <formula>0</formula>
    </cfRule>
  </conditionalFormatting>
  <conditionalFormatting sqref="E1278">
    <cfRule type="cellIs" dxfId="2" priority="78" stopIfTrue="1" operator="lessThan">
      <formula>0</formula>
    </cfRule>
  </conditionalFormatting>
  <conditionalFormatting sqref="E1279">
    <cfRule type="cellIs" dxfId="2" priority="77" stopIfTrue="1" operator="lessThan">
      <formula>0</formula>
    </cfRule>
  </conditionalFormatting>
  <conditionalFormatting sqref="E1280">
    <cfRule type="cellIs" dxfId="2" priority="76" stopIfTrue="1" operator="lessThan">
      <formula>0</formula>
    </cfRule>
  </conditionalFormatting>
  <conditionalFormatting sqref="E1281">
    <cfRule type="cellIs" dxfId="2" priority="75" stopIfTrue="1" operator="lessThan">
      <formula>0</formula>
    </cfRule>
  </conditionalFormatting>
  <conditionalFormatting sqref="E1282">
    <cfRule type="cellIs" dxfId="2" priority="74" stopIfTrue="1" operator="lessThan">
      <formula>0</formula>
    </cfRule>
  </conditionalFormatting>
  <conditionalFormatting sqref="E1283">
    <cfRule type="cellIs" dxfId="2" priority="73" stopIfTrue="1" operator="lessThan">
      <formula>0</formula>
    </cfRule>
  </conditionalFormatting>
  <conditionalFormatting sqref="E1284">
    <cfRule type="cellIs" dxfId="2" priority="72" stopIfTrue="1" operator="lessThan">
      <formula>0</formula>
    </cfRule>
  </conditionalFormatting>
  <conditionalFormatting sqref="E1285">
    <cfRule type="cellIs" dxfId="2" priority="71" stopIfTrue="1" operator="lessThan">
      <formula>0</formula>
    </cfRule>
  </conditionalFormatting>
  <conditionalFormatting sqref="E1286">
    <cfRule type="cellIs" dxfId="2" priority="70" stopIfTrue="1" operator="lessThan">
      <formula>0</formula>
    </cfRule>
  </conditionalFormatting>
  <conditionalFormatting sqref="E1287">
    <cfRule type="cellIs" dxfId="2" priority="69" stopIfTrue="1" operator="lessThan">
      <formula>0</formula>
    </cfRule>
  </conditionalFormatting>
  <conditionalFormatting sqref="E1288">
    <cfRule type="cellIs" dxfId="2" priority="68" stopIfTrue="1" operator="lessThan">
      <formula>0</formula>
    </cfRule>
  </conditionalFormatting>
  <conditionalFormatting sqref="E1289">
    <cfRule type="cellIs" dxfId="2" priority="67" stopIfTrue="1" operator="lessThan">
      <formula>0</formula>
    </cfRule>
  </conditionalFormatting>
  <conditionalFormatting sqref="E1290">
    <cfRule type="cellIs" dxfId="2" priority="66" stopIfTrue="1" operator="lessThan">
      <formula>0</formula>
    </cfRule>
  </conditionalFormatting>
  <conditionalFormatting sqref="E1291">
    <cfRule type="cellIs" dxfId="2" priority="65" stopIfTrue="1" operator="lessThan">
      <formula>0</formula>
    </cfRule>
  </conditionalFormatting>
  <conditionalFormatting sqref="E1292">
    <cfRule type="cellIs" dxfId="2" priority="64" stopIfTrue="1" operator="lessThan">
      <formula>0</formula>
    </cfRule>
  </conditionalFormatting>
  <conditionalFormatting sqref="E1293">
    <cfRule type="cellIs" dxfId="2" priority="63" stopIfTrue="1" operator="lessThan">
      <formula>0</formula>
    </cfRule>
  </conditionalFormatting>
  <conditionalFormatting sqref="E1294">
    <cfRule type="cellIs" dxfId="2" priority="62" stopIfTrue="1" operator="lessThan">
      <formula>0</formula>
    </cfRule>
  </conditionalFormatting>
  <conditionalFormatting sqref="E1295">
    <cfRule type="cellIs" dxfId="2" priority="61" stopIfTrue="1" operator="lessThan">
      <formula>0</formula>
    </cfRule>
  </conditionalFormatting>
  <conditionalFormatting sqref="E1296">
    <cfRule type="cellIs" dxfId="2" priority="60" stopIfTrue="1" operator="lessThan">
      <formula>0</formula>
    </cfRule>
  </conditionalFormatting>
  <conditionalFormatting sqref="E1297">
    <cfRule type="cellIs" dxfId="2" priority="59" stopIfTrue="1" operator="lessThan">
      <formula>0</formula>
    </cfRule>
  </conditionalFormatting>
  <conditionalFormatting sqref="E1298">
    <cfRule type="cellIs" dxfId="2" priority="58" stopIfTrue="1" operator="lessThan">
      <formula>0</formula>
    </cfRule>
  </conditionalFormatting>
  <conditionalFormatting sqref="E1299">
    <cfRule type="cellIs" dxfId="2" priority="57" stopIfTrue="1" operator="lessThan">
      <formula>0</formula>
    </cfRule>
  </conditionalFormatting>
  <conditionalFormatting sqref="E1300">
    <cfRule type="cellIs" dxfId="2" priority="56" stopIfTrue="1" operator="lessThan">
      <formula>0</formula>
    </cfRule>
  </conditionalFormatting>
  <conditionalFormatting sqref="E1301">
    <cfRule type="cellIs" dxfId="2" priority="55" stopIfTrue="1" operator="lessThan">
      <formula>0</formula>
    </cfRule>
  </conditionalFormatting>
  <conditionalFormatting sqref="E1302">
    <cfRule type="cellIs" dxfId="2" priority="54" stopIfTrue="1" operator="lessThan">
      <formula>0</formula>
    </cfRule>
  </conditionalFormatting>
  <conditionalFormatting sqref="E1303">
    <cfRule type="cellIs" dxfId="2" priority="53" stopIfTrue="1" operator="lessThan">
      <formula>0</formula>
    </cfRule>
  </conditionalFormatting>
  <conditionalFormatting sqref="E1304">
    <cfRule type="cellIs" dxfId="2" priority="52" stopIfTrue="1" operator="lessThan">
      <formula>0</formula>
    </cfRule>
  </conditionalFormatting>
  <conditionalFormatting sqref="E1305">
    <cfRule type="cellIs" dxfId="2" priority="51" stopIfTrue="1" operator="lessThan">
      <formula>0</formula>
    </cfRule>
  </conditionalFormatting>
  <conditionalFormatting sqref="E1306">
    <cfRule type="cellIs" dxfId="2" priority="50" stopIfTrue="1" operator="lessThan">
      <formula>0</formula>
    </cfRule>
  </conditionalFormatting>
  <conditionalFormatting sqref="E1307">
    <cfRule type="cellIs" dxfId="2" priority="49" stopIfTrue="1" operator="lessThan">
      <formula>0</formula>
    </cfRule>
  </conditionalFormatting>
  <conditionalFormatting sqref="E1308">
    <cfRule type="cellIs" dxfId="2" priority="48" stopIfTrue="1" operator="lessThan">
      <formula>0</formula>
    </cfRule>
  </conditionalFormatting>
  <conditionalFormatting sqref="E1309">
    <cfRule type="cellIs" dxfId="2" priority="47" stopIfTrue="1" operator="lessThan">
      <formula>0</formula>
    </cfRule>
  </conditionalFormatting>
  <conditionalFormatting sqref="E1310">
    <cfRule type="cellIs" dxfId="2" priority="46" stopIfTrue="1" operator="lessThan">
      <formula>0</formula>
    </cfRule>
  </conditionalFormatting>
  <conditionalFormatting sqref="E1311">
    <cfRule type="cellIs" dxfId="2" priority="45" stopIfTrue="1" operator="lessThan">
      <formula>0</formula>
    </cfRule>
  </conditionalFormatting>
  <conditionalFormatting sqref="E1312">
    <cfRule type="cellIs" dxfId="2" priority="44" stopIfTrue="1" operator="lessThan">
      <formula>0</formula>
    </cfRule>
  </conditionalFormatting>
  <conditionalFormatting sqref="E1313">
    <cfRule type="cellIs" dxfId="2" priority="43" stopIfTrue="1" operator="lessThan">
      <formula>0</formula>
    </cfRule>
  </conditionalFormatting>
  <conditionalFormatting sqref="E1314">
    <cfRule type="cellIs" dxfId="2" priority="42" stopIfTrue="1" operator="lessThan">
      <formula>0</formula>
    </cfRule>
  </conditionalFormatting>
  <conditionalFormatting sqref="E1315">
    <cfRule type="cellIs" dxfId="2" priority="41" stopIfTrue="1" operator="lessThan">
      <formula>0</formula>
    </cfRule>
  </conditionalFormatting>
  <conditionalFormatting sqref="E1316">
    <cfRule type="cellIs" dxfId="2" priority="40" stopIfTrue="1" operator="lessThan">
      <formula>0</formula>
    </cfRule>
  </conditionalFormatting>
  <conditionalFormatting sqref="E1317">
    <cfRule type="cellIs" dxfId="2" priority="39" stopIfTrue="1" operator="lessThan">
      <formula>0</formula>
    </cfRule>
  </conditionalFormatting>
  <conditionalFormatting sqref="E1318">
    <cfRule type="cellIs" dxfId="2" priority="38" stopIfTrue="1" operator="lessThan">
      <formula>0</formula>
    </cfRule>
  </conditionalFormatting>
  <conditionalFormatting sqref="E1319">
    <cfRule type="cellIs" dxfId="2" priority="37" stopIfTrue="1" operator="lessThan">
      <formula>0</formula>
    </cfRule>
  </conditionalFormatting>
  <conditionalFormatting sqref="E1320">
    <cfRule type="cellIs" dxfId="2" priority="36" stopIfTrue="1" operator="lessThan">
      <formula>0</formula>
    </cfRule>
  </conditionalFormatting>
  <conditionalFormatting sqref="E1321">
    <cfRule type="cellIs" dxfId="2" priority="35" stopIfTrue="1" operator="lessThan">
      <formula>0</formula>
    </cfRule>
  </conditionalFormatting>
  <conditionalFormatting sqref="E1322">
    <cfRule type="cellIs" dxfId="2" priority="34" stopIfTrue="1" operator="lessThan">
      <formula>0</formula>
    </cfRule>
  </conditionalFormatting>
  <conditionalFormatting sqref="E1323">
    <cfRule type="cellIs" dxfId="2" priority="33" stopIfTrue="1" operator="lessThan">
      <formula>0</formula>
    </cfRule>
  </conditionalFormatting>
  <conditionalFormatting sqref="E1324">
    <cfRule type="cellIs" dxfId="2" priority="32" stopIfTrue="1" operator="lessThan">
      <formula>0</formula>
    </cfRule>
  </conditionalFormatting>
  <conditionalFormatting sqref="E1325">
    <cfRule type="cellIs" dxfId="2" priority="31" stopIfTrue="1" operator="lessThan">
      <formula>0</formula>
    </cfRule>
  </conditionalFormatting>
  <conditionalFormatting sqref="E1326">
    <cfRule type="cellIs" dxfId="2" priority="30" stopIfTrue="1" operator="lessThan">
      <formula>0</formula>
    </cfRule>
  </conditionalFormatting>
  <conditionalFormatting sqref="E1327">
    <cfRule type="cellIs" dxfId="2" priority="29" stopIfTrue="1" operator="lessThan">
      <formula>0</formula>
    </cfRule>
  </conditionalFormatting>
  <conditionalFormatting sqref="E1328">
    <cfRule type="cellIs" dxfId="2" priority="28" stopIfTrue="1" operator="lessThan">
      <formula>0</formula>
    </cfRule>
  </conditionalFormatting>
  <conditionalFormatting sqref="E1329">
    <cfRule type="cellIs" dxfId="2" priority="27" stopIfTrue="1" operator="lessThan">
      <formula>0</formula>
    </cfRule>
  </conditionalFormatting>
  <conditionalFormatting sqref="E1330">
    <cfRule type="cellIs" dxfId="2" priority="26" stopIfTrue="1" operator="lessThan">
      <formula>0</formula>
    </cfRule>
  </conditionalFormatting>
  <conditionalFormatting sqref="E1331">
    <cfRule type="cellIs" dxfId="2" priority="25" stopIfTrue="1" operator="lessThan">
      <formula>0</formula>
    </cfRule>
  </conditionalFormatting>
  <conditionalFormatting sqref="E1332">
    <cfRule type="cellIs" dxfId="2" priority="24" stopIfTrue="1" operator="lessThan">
      <formula>0</formula>
    </cfRule>
  </conditionalFormatting>
  <conditionalFormatting sqref="E1333">
    <cfRule type="cellIs" dxfId="2" priority="23" stopIfTrue="1" operator="lessThan">
      <formula>0</formula>
    </cfRule>
  </conditionalFormatting>
  <conditionalFormatting sqref="E1334">
    <cfRule type="cellIs" dxfId="2" priority="22" stopIfTrue="1" operator="lessThan">
      <formula>0</formula>
    </cfRule>
  </conditionalFormatting>
  <conditionalFormatting sqref="E1335">
    <cfRule type="cellIs" dxfId="2" priority="21" stopIfTrue="1" operator="lessThan">
      <formula>0</formula>
    </cfRule>
  </conditionalFormatting>
  <conditionalFormatting sqref="E1336">
    <cfRule type="cellIs" dxfId="2" priority="20" stopIfTrue="1" operator="lessThan">
      <formula>0</formula>
    </cfRule>
  </conditionalFormatting>
  <conditionalFormatting sqref="E1337">
    <cfRule type="cellIs" dxfId="2" priority="19" stopIfTrue="1" operator="lessThan">
      <formula>0</formula>
    </cfRule>
  </conditionalFormatting>
  <conditionalFormatting sqref="E1338">
    <cfRule type="cellIs" dxfId="2" priority="18" stopIfTrue="1" operator="lessThan">
      <formula>0</formula>
    </cfRule>
  </conditionalFormatting>
  <conditionalFormatting sqref="E1339">
    <cfRule type="cellIs" dxfId="2" priority="2" stopIfTrue="1" operator="lessThan">
      <formula>0</formula>
    </cfRule>
  </conditionalFormatting>
  <conditionalFormatting sqref="E1340">
    <cfRule type="cellIs" dxfId="2" priority="1" stopIfTrue="1" operator="lessThan">
      <formula>0</formula>
    </cfRule>
  </conditionalFormatting>
  <dataValidations count="1">
    <dataValidation type="decimal" operator="between" allowBlank="1" showInputMessage="1" showErrorMessage="1" sqref="B400:B401 B404:B407 B409:B414 B416:B420 B446:B451 B456:B459 B491:B496 B512:B526 B528:B534 B556:B562 B568:B585 B587:B593 B597:B604 B610:B618 B620:B627 B629:B634 B636:B642 B644:B651 B653:B657 B659:B660 B662:B663 B682:B689 B697:B700 B702:B715 B717:B719 B721:B731 B736:B738 B740:B743 B745:B747 B756:B763">
      <formula1>-99999999999999</formula1>
      <formula2>99999999999999</formula2>
    </dataValidation>
  </dataValidations>
  <printOptions horizontalCentered="1"/>
  <pageMargins left="0.472222222222222" right="0.393055555555556" top="0.747916666666667" bottom="0.747916666666667" header="0.314583333333333" footer="0.314583333333333"/>
  <pageSetup paperSize="9" scale="75" orientation="portrait" horizontalDpi="600"/>
  <headerFooter alignWithMargins="0">
    <oddFooter>&amp;C&amp;16-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2"/>
  <sheetViews>
    <sheetView showZeros="0" topLeftCell="A22" workbookViewId="0">
      <selection activeCell="D29" sqref="D29"/>
    </sheetView>
  </sheetViews>
  <sheetFormatPr defaultColWidth="9" defaultRowHeight="13.5" outlineLevelCol="1"/>
  <cols>
    <col min="1" max="1" width="79" style="245" customWidth="1"/>
    <col min="2" max="2" width="36.5" style="245" customWidth="1"/>
    <col min="3" max="16384" width="9" style="245"/>
  </cols>
  <sheetData>
    <row r="1" ht="45" customHeight="1" spans="1:2">
      <c r="A1" s="548" t="str">
        <f>目录!A8</f>
        <v>1-7  2026年嵩明县县本级一般公共预算政府预算经济分类表（基本支出）</v>
      </c>
      <c r="B1" s="548"/>
    </row>
    <row r="2" ht="20.1" customHeight="1" spans="1:2">
      <c r="A2" s="549"/>
      <c r="B2" s="550" t="s">
        <v>161</v>
      </c>
    </row>
    <row r="3" ht="45" customHeight="1" spans="1:2">
      <c r="A3" s="68" t="s">
        <v>1265</v>
      </c>
      <c r="B3" s="538" t="s">
        <v>47</v>
      </c>
    </row>
    <row r="4" ht="30" customHeight="1" spans="1:2">
      <c r="A4" s="551" t="s">
        <v>1266</v>
      </c>
      <c r="B4" s="552">
        <f>SUM(B5:B8)</f>
        <v>39218</v>
      </c>
    </row>
    <row r="5" ht="30" customHeight="1" spans="1:2">
      <c r="A5" s="553" t="s">
        <v>1267</v>
      </c>
      <c r="B5" s="554">
        <v>21070</v>
      </c>
    </row>
    <row r="6" ht="30" customHeight="1" spans="1:2">
      <c r="A6" s="553" t="s">
        <v>1268</v>
      </c>
      <c r="B6" s="554">
        <v>7669</v>
      </c>
    </row>
    <row r="7" ht="30" customHeight="1" spans="1:2">
      <c r="A7" s="553" t="s">
        <v>1269</v>
      </c>
      <c r="B7" s="554">
        <v>4096</v>
      </c>
    </row>
    <row r="8" ht="30" customHeight="1" spans="1:2">
      <c r="A8" s="553" t="s">
        <v>1270</v>
      </c>
      <c r="B8" s="554">
        <v>6383</v>
      </c>
    </row>
    <row r="9" ht="30" customHeight="1" spans="1:2">
      <c r="A9" s="551" t="s">
        <v>1271</v>
      </c>
      <c r="B9" s="552">
        <f>SUM(B10:B19)</f>
        <v>6148</v>
      </c>
    </row>
    <row r="10" ht="30" customHeight="1" spans="1:2">
      <c r="A10" s="553" t="s">
        <v>1272</v>
      </c>
      <c r="B10" s="554">
        <v>4248</v>
      </c>
    </row>
    <row r="11" ht="30" customHeight="1" spans="1:2">
      <c r="A11" s="553" t="s">
        <v>1273</v>
      </c>
      <c r="B11" s="554">
        <v>0</v>
      </c>
    </row>
    <row r="12" ht="30" customHeight="1" spans="1:2">
      <c r="A12" s="553" t="s">
        <v>1274</v>
      </c>
      <c r="B12" s="554">
        <v>442</v>
      </c>
    </row>
    <row r="13" ht="30" customHeight="1" spans="1:2">
      <c r="A13" s="553" t="s">
        <v>1275</v>
      </c>
      <c r="B13" s="554"/>
    </row>
    <row r="14" ht="30" customHeight="1" spans="1:2">
      <c r="A14" s="553" t="s">
        <v>1276</v>
      </c>
      <c r="B14" s="554"/>
    </row>
    <row r="15" ht="30" customHeight="1" spans="1:2">
      <c r="A15" s="553" t="s">
        <v>1277</v>
      </c>
      <c r="B15" s="554">
        <v>14</v>
      </c>
    </row>
    <row r="16" ht="30" customHeight="1" spans="1:2">
      <c r="A16" s="553" t="s">
        <v>1278</v>
      </c>
      <c r="B16" s="554"/>
    </row>
    <row r="17" ht="30" customHeight="1" spans="1:2">
      <c r="A17" s="553" t="s">
        <v>1279</v>
      </c>
      <c r="B17" s="554">
        <v>458</v>
      </c>
    </row>
    <row r="18" ht="30" customHeight="1" spans="1:2">
      <c r="A18" s="553" t="s">
        <v>1280</v>
      </c>
      <c r="B18" s="554">
        <v>252</v>
      </c>
    </row>
    <row r="19" ht="30" customHeight="1" spans="1:2">
      <c r="A19" s="553" t="s">
        <v>1281</v>
      </c>
      <c r="B19" s="554">
        <v>734</v>
      </c>
    </row>
    <row r="20" ht="30" customHeight="1" spans="1:2">
      <c r="A20" s="551" t="s">
        <v>1282</v>
      </c>
      <c r="B20" s="552">
        <v>0</v>
      </c>
    </row>
    <row r="21" ht="30" customHeight="1" spans="1:2">
      <c r="A21" s="553" t="s">
        <v>1283</v>
      </c>
      <c r="B21" s="260">
        <v>0</v>
      </c>
    </row>
    <row r="22" ht="30" customHeight="1" spans="1:2">
      <c r="A22" s="551" t="s">
        <v>1284</v>
      </c>
      <c r="B22" s="552">
        <f>SUM(B23:B24)</f>
        <v>80300</v>
      </c>
    </row>
    <row r="23" ht="30" customHeight="1" spans="1:2">
      <c r="A23" s="553" t="s">
        <v>1285</v>
      </c>
      <c r="B23" s="260">
        <v>77722</v>
      </c>
    </row>
    <row r="24" ht="30" customHeight="1" spans="1:2">
      <c r="A24" s="553" t="s">
        <v>1286</v>
      </c>
      <c r="B24" s="554">
        <v>2578</v>
      </c>
    </row>
    <row r="25" ht="30" customHeight="1" spans="1:2">
      <c r="A25" s="551" t="s">
        <v>1287</v>
      </c>
      <c r="B25" s="552">
        <v>0</v>
      </c>
    </row>
    <row r="26" ht="30" customHeight="1" spans="1:2">
      <c r="A26" s="553" t="s">
        <v>1288</v>
      </c>
      <c r="B26" s="260">
        <v>0</v>
      </c>
    </row>
    <row r="27" ht="30" customHeight="1" spans="1:2">
      <c r="A27" s="551" t="s">
        <v>1289</v>
      </c>
      <c r="B27" s="552">
        <f>SUM(B28:B31)</f>
        <v>6527</v>
      </c>
    </row>
    <row r="28" ht="30" customHeight="1" spans="1:2">
      <c r="A28" s="553" t="s">
        <v>1290</v>
      </c>
      <c r="B28" s="554">
        <v>6379</v>
      </c>
    </row>
    <row r="29" ht="30" customHeight="1" spans="1:2">
      <c r="A29" s="553" t="s">
        <v>1291</v>
      </c>
      <c r="B29" s="554"/>
    </row>
    <row r="30" ht="30" customHeight="1" spans="1:2">
      <c r="A30" s="553" t="s">
        <v>1292</v>
      </c>
      <c r="B30" s="554"/>
    </row>
    <row r="31" ht="30" customHeight="1" spans="1:2">
      <c r="A31" s="553" t="s">
        <v>1293</v>
      </c>
      <c r="B31" s="554">
        <v>148</v>
      </c>
    </row>
    <row r="32" ht="30" customHeight="1" spans="1:2">
      <c r="A32" s="555" t="s">
        <v>1294</v>
      </c>
      <c r="B32" s="552">
        <f>SUM(B27,B25,B22,B9,B4)</f>
        <v>132193</v>
      </c>
    </row>
  </sheetData>
  <mergeCells count="1">
    <mergeCell ref="A1:B1"/>
  </mergeCells>
  <printOptions horizontalCentered="1"/>
  <pageMargins left="0.472222222222222" right="0.393055555555556" top="0.747916666666667" bottom="0.747916666666667" header="0.314583333333333" footer="0.314583333333333"/>
  <pageSetup paperSize="9" scale="75" orientation="portrait" horizontalDpi="600"/>
  <headerFooter alignWithMargins="0">
    <oddFooter>&amp;C&amp;16- &amp;P -</oddFooter>
  </headerFooter>
</worksheet>
</file>

<file path=docProps/app.xml><?xml version="1.0" encoding="utf-8"?>
<Properties xmlns="http://schemas.openxmlformats.org/officeDocument/2006/extended-properties" xmlns:vt="http://schemas.openxmlformats.org/officeDocument/2006/docPropsVTypes">
  <Company>昆明市直属党政机关单位</Company>
  <Application>WPS 表格</Application>
  <HeadingPairs>
    <vt:vector size="2" baseType="variant">
      <vt:variant>
        <vt:lpstr>工作表</vt:lpstr>
      </vt:variant>
      <vt:variant>
        <vt:i4>45</vt:i4>
      </vt:variant>
    </vt:vector>
  </HeadingPairs>
  <TitlesOfParts>
    <vt:vector size="45" baseType="lpstr">
      <vt:lpstr>目录</vt:lpstr>
      <vt:lpstr>表头</vt:lpstr>
      <vt:lpstr>1-1 2026年嵩明县一般公共预算收入情况表</vt:lpstr>
      <vt:lpstr>1-2 2026年嵩明县一般公共预算支出情况表</vt:lpstr>
      <vt:lpstr>1-3 2026年县级一般公共预算收入情况表</vt:lpstr>
      <vt:lpstr>1-4 2026年嵩明县县级一般公共预算支出情况表</vt:lpstr>
      <vt:lpstr>1-5 县本级一般公共预算收入情况表</vt:lpstr>
      <vt:lpstr>1-6 2026年县本级一般公共预算支出情况表</vt:lpstr>
      <vt:lpstr>1-7 2026年嵩明县本级一般公共预算政府预算经济分类表</vt:lpstr>
      <vt:lpstr>1-8 2026年嵩明县本级一般公共预算对下转移支付</vt:lpstr>
      <vt:lpstr>1-9 2026年嵩明县分地区税收返还和转移支付预算表</vt:lpstr>
      <vt:lpstr>1-10 2026年嵩明县“三公”经费预算财政拨款情况统计</vt:lpstr>
      <vt:lpstr>2-1 2026年嵩明县政府性基金预算收入情况表</vt:lpstr>
      <vt:lpstr>2-2 2026年嵩明县政府性基金预算支出情况表</vt:lpstr>
      <vt:lpstr>2-3 2026年嵩明县县级政府性基金预算收入情况表</vt:lpstr>
      <vt:lpstr>2-4 2026年嵩明县县级政府性基金预算支出情况表</vt:lpstr>
      <vt:lpstr>2-5 2026年嵩明县县本级政府性基金预算收入情况表</vt:lpstr>
      <vt:lpstr>2-6 2026年嵩明县县本级政府性基金预算支出情况表</vt:lpstr>
      <vt:lpstr>2-7县本级政府性基金支出对下转移支付</vt:lpstr>
      <vt:lpstr>3-1 2026年嵩明县国有资本经营收入预算情况表</vt:lpstr>
      <vt:lpstr>3-2 2026年嵩明县国有资本经营支出预算情况表</vt:lpstr>
      <vt:lpstr>3-3 2026年嵩明县县级国有资本经营收入预算情况表</vt:lpstr>
      <vt:lpstr>3-42026年嵩明县本级国有资本经营支出预算情况表</vt:lpstr>
      <vt:lpstr>3-5 2026年县本级国有资本经营收入预算情况表</vt:lpstr>
      <vt:lpstr>3-62026年县本级国有资本经营支出预算情况表</vt:lpstr>
      <vt:lpstr>3-7 2026年县本级国有资本经营预算转移支付表</vt:lpstr>
      <vt:lpstr>3-8 2026年县本级国有资本经营预算转移支付表（分项目）</vt:lpstr>
      <vt:lpstr>4-1 2026年嵩明县社会保险基金收入预算情况表</vt:lpstr>
      <vt:lpstr>4-2 2026年嵩明县社会保险基金支出预算情况表</vt:lpstr>
      <vt:lpstr>4-3 2026年嵩明县级社会保险基金收入预算情况表</vt:lpstr>
      <vt:lpstr>4-4 2026年嵩明县县级社会保险基金支出预算情况表</vt:lpstr>
      <vt:lpstr>4-5 2026年嵩明县县本级社会保险基金收入预算情况表 </vt:lpstr>
      <vt:lpstr>4-6 2026年嵩明县县本级社会保险基金支出预算情况表</vt:lpstr>
      <vt:lpstr>5-1  2025年嵩明地方政府债务限额及余额预算情况表</vt:lpstr>
      <vt:lpstr>5-2  2025年嵩明县地方政府一般债务余额情况表</vt:lpstr>
      <vt:lpstr>5-3  2025年昆明市本级地方政府一般债务余额情况表</vt:lpstr>
      <vt:lpstr>5-4  2025年嵩明县县本级地方政府一般债务余额情况表</vt:lpstr>
      <vt:lpstr>5-5 2025年嵩明县地方政府专项债务余额情况表</vt:lpstr>
      <vt:lpstr>5-6  2025年嵩明县本级地方政府专项债务余额情况表</vt:lpstr>
      <vt:lpstr>5-7  2025年嵩明县本级地方政府专项债务余额情况表</vt:lpstr>
      <vt:lpstr>5-8  嵩明县地方政府债券发行及还本付息情况表</vt:lpstr>
      <vt:lpstr>5-9  2026年嵩明县政府专项债务限额和余额情况表</vt:lpstr>
      <vt:lpstr>5-10  2026年嵩明县年初新增地方政府债券资金安排表</vt:lpstr>
      <vt:lpstr>6-1   2026年嵩明县重大政策和重点项目绩效目标表</vt:lpstr>
      <vt:lpstr>6-2  重点工作情况解释说明汇总表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龙燊</dc:creator>
  <cp:lastModifiedBy>维娅</cp:lastModifiedBy>
  <dcterms:created xsi:type="dcterms:W3CDTF">2025-01-27T08:08:00Z</dcterms:created>
  <dcterms:modified xsi:type="dcterms:W3CDTF">2026-02-14T07:52:59Z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64E06EC0403E4966AE9FDFA96EA35AA2_13</vt:lpwstr>
  </property>
  <property fmtid="{D5CDD505-2E9C-101B-9397-08002B2CF9AE}" pid="4" name="KSOReadingLayout">
    <vt:bool>false</vt:bool>
  </property>
  <property fmtid="{D5CDD505-2E9C-101B-9397-08002B2CF9AE}" pid="5" name="CalculationRule">
    <vt:i4>0</vt:i4>
  </property>
</Properties>
</file>